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AS\0. sustainability\3. RM, CM\Hiab CMRT\"/>
    </mc:Choice>
  </mc:AlternateContent>
  <workbookProtection workbookAlgorithmName="SHA-512" workbookHashValue="OSlKls1kHD2N0ljiJeLEoXUKLdMDGjAxqypY7kDMXeSpqBVr09nCAbUI3m3RmdHYbIctsE9Uar1WNsTv6VKpUw==" workbookSaltValue="V749vAyjK4+uhqWohz+NtA==" workbookSpinCount="100000" lockStructure="1"/>
  <bookViews>
    <workbookView xWindow="-108" yWindow="-108" windowWidth="23256" windowHeight="12576"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3" i="5" l="1"/>
  <c r="T24" i="5"/>
  <c r="T62" i="5"/>
  <c r="T66" i="5"/>
  <c r="T107" i="5"/>
  <c r="T108"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69" i="6" s="1"/>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6" i="5"/>
  <c r="X6" i="5"/>
  <c r="V7" i="5"/>
  <c r="X7" i="5"/>
  <c r="V8" i="5"/>
  <c r="X8" i="5"/>
  <c r="V9" i="5"/>
  <c r="R9" i="5" s="1"/>
  <c r="X9" i="5"/>
  <c r="V10" i="5"/>
  <c r="X10" i="5"/>
  <c r="V11" i="5"/>
  <c r="X11" i="5"/>
  <c r="V12" i="5"/>
  <c r="X12" i="5"/>
  <c r="V13" i="5"/>
  <c r="R13" i="5" s="1"/>
  <c r="X13" i="5"/>
  <c r="V14" i="5"/>
  <c r="X14" i="5"/>
  <c r="V15" i="5"/>
  <c r="X15" i="5"/>
  <c r="V16" i="5"/>
  <c r="X16" i="5"/>
  <c r="V17" i="5"/>
  <c r="R17" i="5" s="1"/>
  <c r="X17" i="5"/>
  <c r="V18" i="5"/>
  <c r="X18" i="5"/>
  <c r="V19" i="5"/>
  <c r="X19" i="5"/>
  <c r="V20" i="5"/>
  <c r="R20" i="5" s="1"/>
  <c r="X20" i="5"/>
  <c r="V21" i="5"/>
  <c r="R21" i="5" s="1"/>
  <c r="X21" i="5"/>
  <c r="V22" i="5"/>
  <c r="X22" i="5"/>
  <c r="V23" i="5"/>
  <c r="X23" i="5"/>
  <c r="V24" i="5"/>
  <c r="R24" i="5" s="1"/>
  <c r="X24" i="5"/>
  <c r="V25" i="5"/>
  <c r="X25" i="5"/>
  <c r="V26" i="5"/>
  <c r="X26" i="5"/>
  <c r="V27" i="5"/>
  <c r="X27" i="5"/>
  <c r="V28" i="5"/>
  <c r="X28" i="5"/>
  <c r="V29" i="5"/>
  <c r="R29" i="5" s="1"/>
  <c r="X29" i="5"/>
  <c r="V30" i="5"/>
  <c r="X30" i="5"/>
  <c r="V31" i="5"/>
  <c r="X31" i="5"/>
  <c r="V32" i="5"/>
  <c r="R32" i="5" s="1"/>
  <c r="X32" i="5"/>
  <c r="V33" i="5"/>
  <c r="X33" i="5"/>
  <c r="V34" i="5"/>
  <c r="X34" i="5"/>
  <c r="V35" i="5"/>
  <c r="X35" i="5"/>
  <c r="V36" i="5"/>
  <c r="X36" i="5"/>
  <c r="V37" i="5"/>
  <c r="R37" i="5" s="1"/>
  <c r="X37" i="5"/>
  <c r="V38" i="5"/>
  <c r="X38" i="5"/>
  <c r="V39" i="5"/>
  <c r="X39" i="5"/>
  <c r="V40" i="5"/>
  <c r="R40" i="5" s="1"/>
  <c r="X40" i="5"/>
  <c r="V41" i="5"/>
  <c r="R41" i="5" s="1"/>
  <c r="X41" i="5"/>
  <c r="V42" i="5"/>
  <c r="X42" i="5"/>
  <c r="V43" i="5"/>
  <c r="X43" i="5"/>
  <c r="V44" i="5"/>
  <c r="R44" i="5" s="1"/>
  <c r="X44" i="5"/>
  <c r="V45" i="5"/>
  <c r="R45" i="5" s="1"/>
  <c r="X45" i="5"/>
  <c r="V46" i="5"/>
  <c r="X46" i="5"/>
  <c r="V47" i="5"/>
  <c r="X47" i="5"/>
  <c r="V48" i="5"/>
  <c r="X48" i="5"/>
  <c r="V49" i="5"/>
  <c r="R49" i="5" s="1"/>
  <c r="X49" i="5"/>
  <c r="V50" i="5"/>
  <c r="X50" i="5"/>
  <c r="V51" i="5"/>
  <c r="X51" i="5"/>
  <c r="V52" i="5"/>
  <c r="R52" i="5" s="1"/>
  <c r="X52" i="5"/>
  <c r="V53" i="5"/>
  <c r="R53" i="5" s="1"/>
  <c r="X53" i="5"/>
  <c r="V54" i="5"/>
  <c r="X54" i="5"/>
  <c r="V55" i="5"/>
  <c r="X55" i="5"/>
  <c r="V56" i="5"/>
  <c r="R56" i="5" s="1"/>
  <c r="X56" i="5"/>
  <c r="V57" i="5"/>
  <c r="R57" i="5" s="1"/>
  <c r="X57" i="5"/>
  <c r="V58" i="5"/>
  <c r="X58" i="5"/>
  <c r="V59" i="5"/>
  <c r="X59" i="5"/>
  <c r="V60" i="5"/>
  <c r="R60" i="5" s="1"/>
  <c r="X60" i="5"/>
  <c r="V61" i="5"/>
  <c r="R61" i="5" s="1"/>
  <c r="X61" i="5"/>
  <c r="V62" i="5"/>
  <c r="X62" i="5"/>
  <c r="V63" i="5"/>
  <c r="X63" i="5"/>
  <c r="V64" i="5"/>
  <c r="X64" i="5"/>
  <c r="V65" i="5"/>
  <c r="R65" i="5" s="1"/>
  <c r="X65" i="5"/>
  <c r="V66" i="5"/>
  <c r="X66" i="5"/>
  <c r="V67" i="5"/>
  <c r="X67" i="5"/>
  <c r="V68" i="5"/>
  <c r="R68" i="5" s="1"/>
  <c r="X68" i="5"/>
  <c r="V69" i="5"/>
  <c r="R69" i="5" s="1"/>
  <c r="X69" i="5"/>
  <c r="V70" i="5"/>
  <c r="X70" i="5"/>
  <c r="V71" i="5"/>
  <c r="X71" i="5"/>
  <c r="V72" i="5"/>
  <c r="R72" i="5" s="1"/>
  <c r="X72" i="5"/>
  <c r="V73" i="5"/>
  <c r="R73" i="5" s="1"/>
  <c r="X73" i="5"/>
  <c r="V74" i="5"/>
  <c r="X74" i="5"/>
  <c r="V75" i="5"/>
  <c r="X75" i="5"/>
  <c r="V76" i="5"/>
  <c r="R76" i="5" s="1"/>
  <c r="X76" i="5"/>
  <c r="V77" i="5"/>
  <c r="R77" i="5" s="1"/>
  <c r="X77" i="5"/>
  <c r="V78" i="5"/>
  <c r="X78" i="5"/>
  <c r="V79" i="5"/>
  <c r="X79" i="5"/>
  <c r="V80" i="5"/>
  <c r="X80" i="5"/>
  <c r="V81" i="5"/>
  <c r="R81" i="5" s="1"/>
  <c r="X81" i="5"/>
  <c r="V82" i="5"/>
  <c r="X82" i="5"/>
  <c r="V83" i="5"/>
  <c r="X83" i="5"/>
  <c r="V84" i="5"/>
  <c r="R84" i="5" s="1"/>
  <c r="X84" i="5"/>
  <c r="V85" i="5"/>
  <c r="R85" i="5" s="1"/>
  <c r="X85" i="5"/>
  <c r="V86" i="5"/>
  <c r="X86" i="5"/>
  <c r="V87" i="5"/>
  <c r="X87" i="5"/>
  <c r="V88" i="5"/>
  <c r="R88" i="5" s="1"/>
  <c r="X88" i="5"/>
  <c r="V89" i="5"/>
  <c r="R89" i="5" s="1"/>
  <c r="X89" i="5"/>
  <c r="V90" i="5"/>
  <c r="X90" i="5"/>
  <c r="V91" i="5"/>
  <c r="X91" i="5"/>
  <c r="V92" i="5"/>
  <c r="R92" i="5" s="1"/>
  <c r="X92" i="5"/>
  <c r="V93" i="5"/>
  <c r="R93" i="5" s="1"/>
  <c r="X93" i="5"/>
  <c r="V94" i="5"/>
  <c r="X94" i="5"/>
  <c r="V95" i="5"/>
  <c r="X95" i="5"/>
  <c r="V96" i="5"/>
  <c r="R96" i="5" s="1"/>
  <c r="X96" i="5"/>
  <c r="V97" i="5"/>
  <c r="R97" i="5" s="1"/>
  <c r="X97" i="5"/>
  <c r="V98" i="5"/>
  <c r="X98" i="5"/>
  <c r="V99" i="5"/>
  <c r="X99" i="5"/>
  <c r="V100" i="5"/>
  <c r="X100" i="5"/>
  <c r="V101" i="5"/>
  <c r="R101" i="5" s="1"/>
  <c r="X101" i="5"/>
  <c r="V102" i="5"/>
  <c r="X102" i="5"/>
  <c r="V103" i="5"/>
  <c r="X103" i="5"/>
  <c r="V104" i="5"/>
  <c r="X104" i="5"/>
  <c r="V105" i="5"/>
  <c r="R105" i="5" s="1"/>
  <c r="X105" i="5"/>
  <c r="V106" i="5"/>
  <c r="X106" i="5"/>
  <c r="V107" i="5"/>
  <c r="X107" i="5"/>
  <c r="V108" i="5"/>
  <c r="X108" i="5"/>
  <c r="V109" i="5"/>
  <c r="X109" i="5"/>
  <c r="V110" i="5"/>
  <c r="X110" i="5"/>
  <c r="V111" i="5"/>
  <c r="X111" i="5"/>
  <c r="V112" i="5"/>
  <c r="X112" i="5"/>
  <c r="V113" i="5"/>
  <c r="R113" i="5" s="1"/>
  <c r="X113" i="5"/>
  <c r="V114" i="5"/>
  <c r="X114" i="5"/>
  <c r="V115" i="5"/>
  <c r="X115" i="5"/>
  <c r="V116" i="5"/>
  <c r="X116" i="5"/>
  <c r="V117" i="5"/>
  <c r="R117" i="5" s="1"/>
  <c r="X117" i="5"/>
  <c r="V118" i="5"/>
  <c r="X118" i="5"/>
  <c r="V119" i="5"/>
  <c r="X119" i="5"/>
  <c r="V120" i="5"/>
  <c r="R120" i="5" s="1"/>
  <c r="X120" i="5"/>
  <c r="V121" i="5"/>
  <c r="R121" i="5" s="1"/>
  <c r="X121" i="5"/>
  <c r="V122" i="5"/>
  <c r="X122" i="5"/>
  <c r="V123" i="5"/>
  <c r="X123" i="5"/>
  <c r="V124" i="5"/>
  <c r="X124" i="5"/>
  <c r="V125" i="5"/>
  <c r="R125" i="5" s="1"/>
  <c r="X125" i="5"/>
  <c r="V126" i="5"/>
  <c r="X126" i="5"/>
  <c r="V127" i="5"/>
  <c r="X127" i="5"/>
  <c r="V128" i="5"/>
  <c r="X128" i="5"/>
  <c r="V129" i="5"/>
  <c r="R129" i="5" s="1"/>
  <c r="X129" i="5"/>
  <c r="V130" i="5"/>
  <c r="X130" i="5"/>
  <c r="V131" i="5"/>
  <c r="X131" i="5"/>
  <c r="V132" i="5"/>
  <c r="X132" i="5"/>
  <c r="V133" i="5"/>
  <c r="R133" i="5" s="1"/>
  <c r="X133" i="5"/>
  <c r="V134" i="5"/>
  <c r="X134" i="5"/>
  <c r="V135" i="5"/>
  <c r="X135" i="5"/>
  <c r="V136" i="5"/>
  <c r="X136" i="5"/>
  <c r="V137" i="5"/>
  <c r="R137" i="5" s="1"/>
  <c r="X137" i="5"/>
  <c r="V138" i="5"/>
  <c r="X138" i="5"/>
  <c r="V139" i="5"/>
  <c r="X139" i="5"/>
  <c r="V140" i="5"/>
  <c r="X140" i="5"/>
  <c r="V141" i="5"/>
  <c r="R141" i="5" s="1"/>
  <c r="X141" i="5"/>
  <c r="V142" i="5"/>
  <c r="X142" i="5"/>
  <c r="V143" i="5"/>
  <c r="X143" i="5"/>
  <c r="V144" i="5"/>
  <c r="X144" i="5"/>
  <c r="V145" i="5"/>
  <c r="R145" i="5" s="1"/>
  <c r="X145" i="5"/>
  <c r="V146" i="5"/>
  <c r="X146" i="5"/>
  <c r="V147" i="5"/>
  <c r="X147" i="5"/>
  <c r="V148" i="5"/>
  <c r="X148" i="5"/>
  <c r="V149" i="5"/>
  <c r="R149" i="5" s="1"/>
  <c r="X149" i="5"/>
  <c r="V150" i="5"/>
  <c r="X150" i="5"/>
  <c r="V151" i="5"/>
  <c r="X151" i="5"/>
  <c r="V152" i="5"/>
  <c r="R152" i="5" s="1"/>
  <c r="X152" i="5"/>
  <c r="V153" i="5"/>
  <c r="R153" i="5" s="1"/>
  <c r="X153" i="5"/>
  <c r="V154" i="5"/>
  <c r="X154" i="5"/>
  <c r="V155" i="5"/>
  <c r="X155" i="5"/>
  <c r="V156" i="5"/>
  <c r="X156" i="5"/>
  <c r="V157" i="5"/>
  <c r="R157" i="5" s="1"/>
  <c r="X157" i="5"/>
  <c r="V158" i="5"/>
  <c r="X158" i="5"/>
  <c r="V159" i="5"/>
  <c r="X159" i="5"/>
  <c r="V160" i="5"/>
  <c r="X160" i="5"/>
  <c r="V161" i="5"/>
  <c r="R161" i="5" s="1"/>
  <c r="X161" i="5"/>
  <c r="V162" i="5"/>
  <c r="X162" i="5"/>
  <c r="V163" i="5"/>
  <c r="X163" i="5"/>
  <c r="V164" i="5"/>
  <c r="X164" i="5"/>
  <c r="V165" i="5"/>
  <c r="R165" i="5" s="1"/>
  <c r="X165" i="5"/>
  <c r="V166" i="5"/>
  <c r="X166" i="5"/>
  <c r="V167" i="5"/>
  <c r="X167" i="5"/>
  <c r="V168" i="5"/>
  <c r="X168" i="5"/>
  <c r="V169" i="5"/>
  <c r="R169" i="5" s="1"/>
  <c r="X169" i="5"/>
  <c r="V170" i="5"/>
  <c r="X170" i="5"/>
  <c r="V171" i="5"/>
  <c r="X171" i="5"/>
  <c r="V172" i="5"/>
  <c r="R172" i="5" s="1"/>
  <c r="X172" i="5"/>
  <c r="V173" i="5"/>
  <c r="X173" i="5"/>
  <c r="V174" i="5"/>
  <c r="X174" i="5"/>
  <c r="V175" i="5"/>
  <c r="X175" i="5"/>
  <c r="V176" i="5"/>
  <c r="X176" i="5"/>
  <c r="V177" i="5"/>
  <c r="R177" i="5" s="1"/>
  <c r="X177" i="5"/>
  <c r="V178" i="5"/>
  <c r="X178" i="5"/>
  <c r="V179" i="5"/>
  <c r="X179" i="5"/>
  <c r="V180" i="5"/>
  <c r="X180" i="5"/>
  <c r="V181" i="5"/>
  <c r="R181" i="5" s="1"/>
  <c r="X181" i="5"/>
  <c r="V182" i="5"/>
  <c r="X182" i="5"/>
  <c r="V183" i="5"/>
  <c r="X183" i="5"/>
  <c r="V184" i="5"/>
  <c r="X184" i="5"/>
  <c r="V185" i="5"/>
  <c r="R185" i="5" s="1"/>
  <c r="X185" i="5"/>
  <c r="V186" i="5"/>
  <c r="X186" i="5"/>
  <c r="V187" i="5"/>
  <c r="X187" i="5"/>
  <c r="V188" i="5"/>
  <c r="R188" i="5" s="1"/>
  <c r="X188" i="5"/>
  <c r="V189" i="5"/>
  <c r="R189" i="5" s="1"/>
  <c r="X189" i="5"/>
  <c r="V190" i="5"/>
  <c r="X190" i="5"/>
  <c r="V191" i="5"/>
  <c r="X191" i="5"/>
  <c r="V192" i="5"/>
  <c r="X192" i="5"/>
  <c r="V193" i="5"/>
  <c r="R193" i="5" s="1"/>
  <c r="X193" i="5"/>
  <c r="V194" i="5"/>
  <c r="X194" i="5"/>
  <c r="V195" i="5"/>
  <c r="X195" i="5"/>
  <c r="V196" i="5"/>
  <c r="R196" i="5" s="1"/>
  <c r="X196" i="5"/>
  <c r="V197" i="5"/>
  <c r="X197" i="5"/>
  <c r="V198" i="5"/>
  <c r="X198" i="5"/>
  <c r="V199" i="5"/>
  <c r="X199" i="5"/>
  <c r="V200" i="5"/>
  <c r="X200" i="5"/>
  <c r="V201" i="5"/>
  <c r="R201" i="5" s="1"/>
  <c r="X201" i="5"/>
  <c r="V202" i="5"/>
  <c r="X202" i="5"/>
  <c r="V203" i="5"/>
  <c r="X203" i="5"/>
  <c r="V204" i="5"/>
  <c r="R204" i="5" s="1"/>
  <c r="X204" i="5"/>
  <c r="V205" i="5"/>
  <c r="R205" i="5" s="1"/>
  <c r="X205" i="5"/>
  <c r="V206" i="5"/>
  <c r="X206" i="5"/>
  <c r="V207" i="5"/>
  <c r="X207" i="5"/>
  <c r="V208" i="5"/>
  <c r="X208" i="5"/>
  <c r="V209" i="5"/>
  <c r="R209" i="5" s="1"/>
  <c r="X209" i="5"/>
  <c r="V210" i="5"/>
  <c r="X210" i="5"/>
  <c r="V211" i="5"/>
  <c r="X211" i="5"/>
  <c r="V212" i="5"/>
  <c r="X212" i="5"/>
  <c r="V213" i="5"/>
  <c r="R213" i="5" s="1"/>
  <c r="X213" i="5"/>
  <c r="V214" i="5"/>
  <c r="X214" i="5"/>
  <c r="V215" i="5"/>
  <c r="X215" i="5"/>
  <c r="V216" i="5"/>
  <c r="X216" i="5"/>
  <c r="V217" i="5"/>
  <c r="R217" i="5" s="1"/>
  <c r="X217" i="5"/>
  <c r="V218" i="5"/>
  <c r="X218" i="5"/>
  <c r="V219" i="5"/>
  <c r="X219" i="5"/>
  <c r="V220" i="5"/>
  <c r="R220" i="5" s="1"/>
  <c r="X220" i="5"/>
  <c r="V221" i="5"/>
  <c r="R221" i="5" s="1"/>
  <c r="X221" i="5"/>
  <c r="V222" i="5"/>
  <c r="X222" i="5"/>
  <c r="V223" i="5"/>
  <c r="X223" i="5"/>
  <c r="V224" i="5"/>
  <c r="X224" i="5"/>
  <c r="V225" i="5"/>
  <c r="X225" i="5"/>
  <c r="V226" i="5"/>
  <c r="X226" i="5"/>
  <c r="V227" i="5"/>
  <c r="X227" i="5"/>
  <c r="V228" i="5"/>
  <c r="R228" i="5" s="1"/>
  <c r="X228" i="5"/>
  <c r="V229" i="5"/>
  <c r="R229" i="5" s="1"/>
  <c r="X229" i="5"/>
  <c r="V230" i="5"/>
  <c r="X230" i="5"/>
  <c r="V231" i="5"/>
  <c r="X231" i="5"/>
  <c r="V232" i="5"/>
  <c r="X232" i="5"/>
  <c r="V233" i="5"/>
  <c r="R233" i="5" s="1"/>
  <c r="X233" i="5"/>
  <c r="V234" i="5"/>
  <c r="X234" i="5"/>
  <c r="V235" i="5"/>
  <c r="X235" i="5"/>
  <c r="V236" i="5"/>
  <c r="X236" i="5"/>
  <c r="V237" i="5"/>
  <c r="R237" i="5" s="1"/>
  <c r="X237" i="5"/>
  <c r="V238" i="5"/>
  <c r="X238" i="5"/>
  <c r="V239" i="5"/>
  <c r="X239" i="5"/>
  <c r="V240" i="5"/>
  <c r="R240" i="5" s="1"/>
  <c r="X240" i="5"/>
  <c r="V241" i="5"/>
  <c r="R241" i="5" s="1"/>
  <c r="X241" i="5"/>
  <c r="V242" i="5"/>
  <c r="X242" i="5"/>
  <c r="V243" i="5"/>
  <c r="X243" i="5"/>
  <c r="V244" i="5"/>
  <c r="X244" i="5"/>
  <c r="V245" i="5"/>
  <c r="X245" i="5"/>
  <c r="V246" i="5"/>
  <c r="X246" i="5"/>
  <c r="V247" i="5"/>
  <c r="X247" i="5"/>
  <c r="V248" i="5"/>
  <c r="X248" i="5"/>
  <c r="V249" i="5"/>
  <c r="R249" i="5" s="1"/>
  <c r="X249" i="5"/>
  <c r="V250" i="5"/>
  <c r="X250" i="5"/>
  <c r="V251" i="5"/>
  <c r="X251" i="5"/>
  <c r="V252" i="5"/>
  <c r="X252" i="5"/>
  <c r="V253" i="5"/>
  <c r="R253" i="5" s="1"/>
  <c r="X253" i="5"/>
  <c r="V254" i="5"/>
  <c r="X254" i="5"/>
  <c r="V255" i="5"/>
  <c r="X255" i="5"/>
  <c r="V256" i="5"/>
  <c r="X256" i="5"/>
  <c r="V257" i="5"/>
  <c r="R257" i="5" s="1"/>
  <c r="X257" i="5"/>
  <c r="V258" i="5"/>
  <c r="X258" i="5"/>
  <c r="V259" i="5"/>
  <c r="X259" i="5"/>
  <c r="V260" i="5"/>
  <c r="X260" i="5"/>
  <c r="V261" i="5"/>
  <c r="R261" i="5" s="1"/>
  <c r="X261" i="5"/>
  <c r="V262" i="5"/>
  <c r="X262" i="5"/>
  <c r="V263" i="5"/>
  <c r="X263" i="5"/>
  <c r="V264" i="5"/>
  <c r="R264" i="5" s="1"/>
  <c r="X264" i="5"/>
  <c r="V265" i="5"/>
  <c r="R265" i="5" s="1"/>
  <c r="X265" i="5"/>
  <c r="V266" i="5"/>
  <c r="X266" i="5"/>
  <c r="V267" i="5"/>
  <c r="X267" i="5"/>
  <c r="V268" i="5"/>
  <c r="R268" i="5" s="1"/>
  <c r="X268" i="5"/>
  <c r="V269" i="5"/>
  <c r="X269" i="5"/>
  <c r="V270" i="5"/>
  <c r="X270" i="5"/>
  <c r="V271" i="5"/>
  <c r="X271" i="5"/>
  <c r="V272" i="5"/>
  <c r="X272" i="5"/>
  <c r="V273" i="5"/>
  <c r="X273" i="5"/>
  <c r="V274" i="5"/>
  <c r="X274" i="5"/>
  <c r="V275" i="5"/>
  <c r="X275" i="5"/>
  <c r="V276" i="5"/>
  <c r="X276" i="5"/>
  <c r="V277" i="5"/>
  <c r="R277" i="5" s="1"/>
  <c r="X277" i="5"/>
  <c r="V278" i="5"/>
  <c r="X278" i="5"/>
  <c r="V279" i="5"/>
  <c r="X279" i="5"/>
  <c r="V280" i="5"/>
  <c r="X280" i="5"/>
  <c r="V281" i="5"/>
  <c r="R281" i="5" s="1"/>
  <c r="X281" i="5"/>
  <c r="V282" i="5"/>
  <c r="X282" i="5"/>
  <c r="V283" i="5"/>
  <c r="X283" i="5"/>
  <c r="V284" i="5"/>
  <c r="X284" i="5"/>
  <c r="V285" i="5"/>
  <c r="R285" i="5" s="1"/>
  <c r="X285" i="5"/>
  <c r="V286" i="5"/>
  <c r="X286" i="5"/>
  <c r="V287" i="5"/>
  <c r="X287" i="5"/>
  <c r="V288" i="5"/>
  <c r="X288" i="5"/>
  <c r="V289" i="5"/>
  <c r="R289" i="5" s="1"/>
  <c r="X289" i="5"/>
  <c r="V290" i="5"/>
  <c r="X290" i="5"/>
  <c r="V291" i="5"/>
  <c r="X291" i="5"/>
  <c r="V292" i="5"/>
  <c r="R292" i="5" s="1"/>
  <c r="X292" i="5"/>
  <c r="V293" i="5"/>
  <c r="R293" i="5" s="1"/>
  <c r="X293" i="5"/>
  <c r="V294" i="5"/>
  <c r="X294" i="5"/>
  <c r="V295" i="5"/>
  <c r="X295" i="5"/>
  <c r="V296" i="5"/>
  <c r="X296" i="5"/>
  <c r="V297" i="5"/>
  <c r="R297" i="5" s="1"/>
  <c r="X297" i="5"/>
  <c r="V298" i="5"/>
  <c r="X298" i="5"/>
  <c r="V299" i="5"/>
  <c r="X299" i="5"/>
  <c r="V300" i="5"/>
  <c r="R300" i="5" s="1"/>
  <c r="X300" i="5"/>
  <c r="V301" i="5"/>
  <c r="R301" i="5" s="1"/>
  <c r="X301" i="5"/>
  <c r="V302" i="5"/>
  <c r="X302" i="5"/>
  <c r="V303" i="5"/>
  <c r="X303" i="5"/>
  <c r="V304" i="5"/>
  <c r="R304" i="5" s="1"/>
  <c r="X304" i="5"/>
  <c r="V305" i="5"/>
  <c r="R305" i="5" s="1"/>
  <c r="V306" i="5"/>
  <c r="X306" i="5"/>
  <c r="V307" i="5"/>
  <c r="X307" i="5"/>
  <c r="V308" i="5"/>
  <c r="X308" i="5"/>
  <c r="V309" i="5"/>
  <c r="R309" i="5" s="1"/>
  <c r="X309" i="5"/>
  <c r="V310" i="5"/>
  <c r="X310" i="5"/>
  <c r="V311" i="5"/>
  <c r="X311" i="5"/>
  <c r="V312" i="5"/>
  <c r="X312" i="5"/>
  <c r="V313" i="5"/>
  <c r="R313" i="5" s="1"/>
  <c r="X313" i="5"/>
  <c r="V314" i="5"/>
  <c r="X314" i="5"/>
  <c r="V315" i="5"/>
  <c r="X315" i="5"/>
  <c r="V316" i="5"/>
  <c r="X316" i="5"/>
  <c r="V317" i="5"/>
  <c r="R317" i="5" s="1"/>
  <c r="X317" i="5"/>
  <c r="V318" i="5"/>
  <c r="X318" i="5"/>
  <c r="V319" i="5"/>
  <c r="X319" i="5"/>
  <c r="V320" i="5"/>
  <c r="X320" i="5"/>
  <c r="V321" i="5"/>
  <c r="R321" i="5" s="1"/>
  <c r="X321" i="5"/>
  <c r="V322" i="5"/>
  <c r="X322" i="5"/>
  <c r="V323" i="5"/>
  <c r="X323" i="5"/>
  <c r="V324" i="5"/>
  <c r="X324" i="5"/>
  <c r="V325" i="5"/>
  <c r="R325" i="5" s="1"/>
  <c r="X325" i="5"/>
  <c r="V326" i="5"/>
  <c r="X326" i="5"/>
  <c r="V327" i="5"/>
  <c r="X327" i="5"/>
  <c r="V328" i="5"/>
  <c r="X328" i="5"/>
  <c r="V329" i="5"/>
  <c r="X329" i="5"/>
  <c r="V330" i="5"/>
  <c r="X330" i="5"/>
  <c r="V331" i="5"/>
  <c r="X331" i="5"/>
  <c r="V332" i="5"/>
  <c r="X332" i="5"/>
  <c r="V333" i="5"/>
  <c r="X333" i="5"/>
  <c r="V334" i="5"/>
  <c r="X334" i="5"/>
  <c r="V335" i="5"/>
  <c r="X335" i="5"/>
  <c r="V336" i="5"/>
  <c r="X336" i="5"/>
  <c r="V337" i="5"/>
  <c r="R337" i="5" s="1"/>
  <c r="X337" i="5"/>
  <c r="V338" i="5"/>
  <c r="X338" i="5"/>
  <c r="V339" i="5"/>
  <c r="X339" i="5"/>
  <c r="V340" i="5"/>
  <c r="X340" i="5"/>
  <c r="V341" i="5"/>
  <c r="R341" i="5" s="1"/>
  <c r="X341" i="5"/>
  <c r="V342" i="5"/>
  <c r="X342" i="5"/>
  <c r="V343" i="5"/>
  <c r="X343" i="5"/>
  <c r="V344" i="5"/>
  <c r="X344" i="5"/>
  <c r="V345" i="5"/>
  <c r="R345" i="5" s="1"/>
  <c r="X345" i="5"/>
  <c r="V346" i="5"/>
  <c r="X346" i="5"/>
  <c r="V347" i="5"/>
  <c r="X347" i="5"/>
  <c r="V348" i="5"/>
  <c r="X348" i="5"/>
  <c r="V349" i="5"/>
  <c r="R349" i="5" s="1"/>
  <c r="X349" i="5"/>
  <c r="V350" i="5"/>
  <c r="X350" i="5"/>
  <c r="V351" i="5"/>
  <c r="X351" i="5"/>
  <c r="V352" i="5"/>
  <c r="X352" i="5"/>
  <c r="V353" i="5"/>
  <c r="R353" i="5" s="1"/>
  <c r="X353" i="5"/>
  <c r="V354" i="5"/>
  <c r="X354" i="5"/>
  <c r="V355" i="5"/>
  <c r="X355" i="5"/>
  <c r="V356" i="5"/>
  <c r="X356" i="5"/>
  <c r="V357" i="5"/>
  <c r="R357" i="5" s="1"/>
  <c r="X357" i="5"/>
  <c r="V358" i="5"/>
  <c r="X358" i="5"/>
  <c r="V359" i="5"/>
  <c r="X359" i="5"/>
  <c r="V360" i="5"/>
  <c r="X360" i="5"/>
  <c r="V361" i="5"/>
  <c r="R361" i="5" s="1"/>
  <c r="X361" i="5"/>
  <c r="V362" i="5"/>
  <c r="X362" i="5"/>
  <c r="V363" i="5"/>
  <c r="X363" i="5"/>
  <c r="V364" i="5"/>
  <c r="X364" i="5"/>
  <c r="V365" i="5"/>
  <c r="R365" i="5" s="1"/>
  <c r="X365" i="5"/>
  <c r="V366" i="5"/>
  <c r="X366" i="5"/>
  <c r="V367" i="5"/>
  <c r="X367" i="5"/>
  <c r="V368" i="5"/>
  <c r="X368" i="5"/>
  <c r="V369" i="5"/>
  <c r="R369" i="5" s="1"/>
  <c r="X369" i="5"/>
  <c r="V370" i="5"/>
  <c r="X370" i="5"/>
  <c r="V371" i="5"/>
  <c r="X371" i="5"/>
  <c r="V372" i="5"/>
  <c r="X372" i="5"/>
  <c r="V373" i="5"/>
  <c r="R373" i="5" s="1"/>
  <c r="X373" i="5"/>
  <c r="V374" i="5"/>
  <c r="X374" i="5"/>
  <c r="V375" i="5"/>
  <c r="X375" i="5"/>
  <c r="V376" i="5"/>
  <c r="X376" i="5"/>
  <c r="V377" i="5"/>
  <c r="R377" i="5" s="1"/>
  <c r="X377" i="5"/>
  <c r="V378" i="5"/>
  <c r="X378" i="5"/>
  <c r="V379" i="5"/>
  <c r="X379" i="5"/>
  <c r="V380" i="5"/>
  <c r="X380" i="5"/>
  <c r="V381" i="5"/>
  <c r="X381" i="5"/>
  <c r="V382" i="5"/>
  <c r="X382" i="5"/>
  <c r="V383" i="5"/>
  <c r="X383" i="5"/>
  <c r="V384" i="5"/>
  <c r="X384" i="5"/>
  <c r="V385" i="5"/>
  <c r="R385" i="5" s="1"/>
  <c r="X385" i="5"/>
  <c r="V386" i="5"/>
  <c r="X386" i="5"/>
  <c r="V387" i="5"/>
  <c r="X387" i="5"/>
  <c r="V388" i="5"/>
  <c r="X388" i="5"/>
  <c r="V389" i="5"/>
  <c r="R389" i="5" s="1"/>
  <c r="X389" i="5"/>
  <c r="V390" i="5"/>
  <c r="X390" i="5"/>
  <c r="V391" i="5"/>
  <c r="X391" i="5"/>
  <c r="V392" i="5"/>
  <c r="X392" i="5"/>
  <c r="V393" i="5"/>
  <c r="R393" i="5" s="1"/>
  <c r="X393" i="5"/>
  <c r="V394" i="5"/>
  <c r="X394" i="5"/>
  <c r="V395" i="5"/>
  <c r="X395" i="5"/>
  <c r="V396" i="5"/>
  <c r="X396" i="5"/>
  <c r="V397" i="5"/>
  <c r="R397" i="5" s="1"/>
  <c r="X397" i="5"/>
  <c r="V398" i="5"/>
  <c r="X398" i="5"/>
  <c r="V399" i="5"/>
  <c r="X399" i="5"/>
  <c r="V400" i="5"/>
  <c r="X400" i="5"/>
  <c r="V401" i="5"/>
  <c r="R401" i="5" s="1"/>
  <c r="X401" i="5"/>
  <c r="V402" i="5"/>
  <c r="X402" i="5"/>
  <c r="V403" i="5"/>
  <c r="X403" i="5"/>
  <c r="V404" i="5"/>
  <c r="X404" i="5"/>
  <c r="V405" i="5"/>
  <c r="R405" i="5" s="1"/>
  <c r="X405" i="5"/>
  <c r="V406" i="5"/>
  <c r="X406" i="5"/>
  <c r="V407" i="5"/>
  <c r="X407" i="5"/>
  <c r="V408" i="5"/>
  <c r="X408" i="5"/>
  <c r="V409" i="5"/>
  <c r="X409" i="5"/>
  <c r="V410" i="5"/>
  <c r="X410" i="5"/>
  <c r="V411" i="5"/>
  <c r="X411" i="5"/>
  <c r="V412" i="5"/>
  <c r="X412" i="5"/>
  <c r="V413" i="5"/>
  <c r="R413" i="5" s="1"/>
  <c r="X413" i="5"/>
  <c r="V414" i="5"/>
  <c r="X414" i="5"/>
  <c r="V415" i="5"/>
  <c r="X415" i="5"/>
  <c r="V416" i="5"/>
  <c r="X416" i="5"/>
  <c r="V417" i="5"/>
  <c r="R417" i="5" s="1"/>
  <c r="X417" i="5"/>
  <c r="V418" i="5"/>
  <c r="X418" i="5"/>
  <c r="V419" i="5"/>
  <c r="X419" i="5"/>
  <c r="V420" i="5"/>
  <c r="X420" i="5"/>
  <c r="V421" i="5"/>
  <c r="R421" i="5" s="1"/>
  <c r="X421" i="5"/>
  <c r="V422" i="5"/>
  <c r="X422" i="5"/>
  <c r="V423" i="5"/>
  <c r="X423" i="5"/>
  <c r="V424" i="5"/>
  <c r="X424" i="5"/>
  <c r="V425" i="5"/>
  <c r="X425" i="5"/>
  <c r="V426" i="5"/>
  <c r="X426" i="5"/>
  <c r="V427" i="5"/>
  <c r="X427" i="5"/>
  <c r="V428" i="5"/>
  <c r="X428" i="5"/>
  <c r="V429" i="5"/>
  <c r="R429" i="5" s="1"/>
  <c r="X429" i="5"/>
  <c r="V430" i="5"/>
  <c r="X430" i="5"/>
  <c r="V431" i="5"/>
  <c r="X431" i="5"/>
  <c r="V432" i="5"/>
  <c r="X432" i="5"/>
  <c r="V433" i="5"/>
  <c r="R433" i="5" s="1"/>
  <c r="X433" i="5"/>
  <c r="V434" i="5"/>
  <c r="X434" i="5"/>
  <c r="V435" i="5"/>
  <c r="X435" i="5"/>
  <c r="V436" i="5"/>
  <c r="X436" i="5"/>
  <c r="V437" i="5"/>
  <c r="R437" i="5" s="1"/>
  <c r="X437" i="5"/>
  <c r="V438" i="5"/>
  <c r="X438" i="5"/>
  <c r="V439" i="5"/>
  <c r="X439" i="5"/>
  <c r="V440" i="5"/>
  <c r="X440" i="5"/>
  <c r="V441" i="5"/>
  <c r="R441" i="5" s="1"/>
  <c r="X441" i="5"/>
  <c r="V442" i="5"/>
  <c r="X442" i="5"/>
  <c r="V443" i="5"/>
  <c r="X443" i="5"/>
  <c r="V444" i="5"/>
  <c r="X444" i="5"/>
  <c r="V445" i="5"/>
  <c r="R445" i="5" s="1"/>
  <c r="X445" i="5"/>
  <c r="V446" i="5"/>
  <c r="X446" i="5"/>
  <c r="V447" i="5"/>
  <c r="X447" i="5"/>
  <c r="V448" i="5"/>
  <c r="X448" i="5"/>
  <c r="V449" i="5"/>
  <c r="R449" i="5" s="1"/>
  <c r="X449" i="5"/>
  <c r="V450" i="5"/>
  <c r="X450" i="5"/>
  <c r="V451" i="5"/>
  <c r="X451" i="5"/>
  <c r="V452" i="5"/>
  <c r="X452" i="5"/>
  <c r="V453" i="5"/>
  <c r="R453" i="5" s="1"/>
  <c r="X453" i="5"/>
  <c r="V454" i="5"/>
  <c r="X454" i="5"/>
  <c r="V455" i="5"/>
  <c r="X455" i="5"/>
  <c r="V456" i="5"/>
  <c r="X456" i="5"/>
  <c r="V457" i="5"/>
  <c r="R457" i="5" s="1"/>
  <c r="X457" i="5"/>
  <c r="V458" i="5"/>
  <c r="X458" i="5"/>
  <c r="V459" i="5"/>
  <c r="X459" i="5"/>
  <c r="V460" i="5"/>
  <c r="X460" i="5"/>
  <c r="V461" i="5"/>
  <c r="X461" i="5"/>
  <c r="V462" i="5"/>
  <c r="X462" i="5"/>
  <c r="V463" i="5"/>
  <c r="X463" i="5"/>
  <c r="V464" i="5"/>
  <c r="X464" i="5"/>
  <c r="V465" i="5"/>
  <c r="X465" i="5"/>
  <c r="V466" i="5"/>
  <c r="X466" i="5"/>
  <c r="V467" i="5"/>
  <c r="X467" i="5"/>
  <c r="V468" i="5"/>
  <c r="X468" i="5"/>
  <c r="V469" i="5"/>
  <c r="R469" i="5" s="1"/>
  <c r="X469" i="5"/>
  <c r="V470" i="5"/>
  <c r="X470" i="5"/>
  <c r="V471" i="5"/>
  <c r="X471" i="5"/>
  <c r="V472" i="5"/>
  <c r="X472" i="5"/>
  <c r="V473" i="5"/>
  <c r="R473" i="5" s="1"/>
  <c r="X473" i="5"/>
  <c r="V474" i="5"/>
  <c r="X474" i="5"/>
  <c r="V475" i="5"/>
  <c r="X475" i="5"/>
  <c r="V476" i="5"/>
  <c r="X476" i="5"/>
  <c r="V477" i="5"/>
  <c r="R477" i="5" s="1"/>
  <c r="X477" i="5"/>
  <c r="V478" i="5"/>
  <c r="X478" i="5"/>
  <c r="V479" i="5"/>
  <c r="X479" i="5"/>
  <c r="V480" i="5"/>
  <c r="X480" i="5"/>
  <c r="V481" i="5"/>
  <c r="R481" i="5" s="1"/>
  <c r="X481" i="5"/>
  <c r="V482" i="5"/>
  <c r="X482" i="5"/>
  <c r="V483" i="5"/>
  <c r="X483" i="5"/>
  <c r="V484" i="5"/>
  <c r="X484" i="5"/>
  <c r="V485" i="5"/>
  <c r="X485" i="5"/>
  <c r="V486" i="5"/>
  <c r="X486" i="5"/>
  <c r="V487" i="5"/>
  <c r="X487" i="5"/>
  <c r="V488" i="5"/>
  <c r="X488" i="5"/>
  <c r="V489" i="5"/>
  <c r="R489" i="5" s="1"/>
  <c r="X489" i="5"/>
  <c r="V490" i="5"/>
  <c r="X490" i="5"/>
  <c r="V491" i="5"/>
  <c r="X491" i="5"/>
  <c r="V492" i="5"/>
  <c r="X492" i="5"/>
  <c r="V493" i="5"/>
  <c r="R493" i="5" s="1"/>
  <c r="X493" i="5"/>
  <c r="V494" i="5"/>
  <c r="X494" i="5"/>
  <c r="V495" i="5"/>
  <c r="X495" i="5"/>
  <c r="V496" i="5"/>
  <c r="X496" i="5"/>
  <c r="V497" i="5"/>
  <c r="R497" i="5" s="1"/>
  <c r="X497" i="5"/>
  <c r="V498" i="5"/>
  <c r="X498" i="5"/>
  <c r="V499" i="5"/>
  <c r="X499" i="5"/>
  <c r="V500" i="5"/>
  <c r="X500" i="5"/>
  <c r="V501" i="5"/>
  <c r="R501" i="5" s="1"/>
  <c r="X501" i="5"/>
  <c r="V502" i="5"/>
  <c r="X502" i="5"/>
  <c r="V503" i="5"/>
  <c r="X503" i="5"/>
  <c r="V504" i="5"/>
  <c r="X504" i="5"/>
  <c r="V505" i="5"/>
  <c r="R505" i="5" s="1"/>
  <c r="X505" i="5"/>
  <c r="V506" i="5"/>
  <c r="X506" i="5"/>
  <c r="V507" i="5"/>
  <c r="X507" i="5"/>
  <c r="V508" i="5"/>
  <c r="X508" i="5"/>
  <c r="V509" i="5"/>
  <c r="R509" i="5" s="1"/>
  <c r="X509" i="5"/>
  <c r="V510" i="5"/>
  <c r="X510" i="5"/>
  <c r="V511" i="5"/>
  <c r="X511" i="5"/>
  <c r="V512" i="5"/>
  <c r="X512" i="5"/>
  <c r="V513" i="5"/>
  <c r="R513" i="5" s="1"/>
  <c r="X513" i="5"/>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s="1"/>
  <c r="B57" i="6"/>
  <c r="G57" i="6"/>
  <c r="B56" i="6"/>
  <c r="G56" i="6"/>
  <c r="B55" i="6"/>
  <c r="G55" i="6"/>
  <c r="B54" i="6"/>
  <c r="G54" i="6"/>
  <c r="B17" i="6"/>
  <c r="B16" i="6"/>
  <c r="B15" i="6"/>
  <c r="F20" i="6" s="1"/>
  <c r="B14" i="6"/>
  <c r="G14" i="6" s="1"/>
  <c r="H14" i="6" s="1"/>
  <c r="H13" i="6"/>
  <c r="B12" i="6"/>
  <c r="G12" i="6"/>
  <c r="H12" i="6" s="1"/>
  <c r="D12" i="6" s="1"/>
  <c r="B11" i="6"/>
  <c r="G11" i="6" s="1"/>
  <c r="H11" i="6" s="1"/>
  <c r="D11" i="6" s="1"/>
  <c r="G9" i="6"/>
  <c r="H9" i="6"/>
  <c r="B8" i="6"/>
  <c r="G8" i="6"/>
  <c r="H8" i="6" s="1"/>
  <c r="D8" i="6" s="1"/>
  <c r="B7" i="6"/>
  <c r="G7" i="6"/>
  <c r="H7" i="6" s="1"/>
  <c r="D7" i="6" s="1"/>
  <c r="B6" i="6"/>
  <c r="G6" i="6"/>
  <c r="B5" i="6"/>
  <c r="F6" i="6"/>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R500" i="5"/>
  <c r="R498" i="5"/>
  <c r="R484" i="5"/>
  <c r="R482" i="5"/>
  <c r="R476" i="5"/>
  <c r="R440" i="5"/>
  <c r="R432" i="5"/>
  <c r="R425" i="5"/>
  <c r="R424" i="5"/>
  <c r="R416" i="5"/>
  <c r="R408" i="5"/>
  <c r="R400" i="5"/>
  <c r="R336" i="5"/>
  <c r="R332" i="5"/>
  <c r="R329" i="5"/>
  <c r="R322" i="5"/>
  <c r="R283" i="5"/>
  <c r="R263" i="5"/>
  <c r="R255" i="5"/>
  <c r="R219" i="5"/>
  <c r="R98" i="5"/>
  <c r="R82" i="5"/>
  <c r="R80" i="5"/>
  <c r="R78" i="5"/>
  <c r="R66" i="5"/>
  <c r="R64" i="5"/>
  <c r="R62" i="5"/>
  <c r="R50" i="5"/>
  <c r="R48" i="5"/>
  <c r="R46" i="5"/>
  <c r="R36" i="5"/>
  <c r="R34" i="5"/>
  <c r="R33" i="5"/>
  <c r="AB18" i="5"/>
  <c r="R6" i="5"/>
  <c r="AB6" i="5"/>
  <c r="G66" i="6" s="1"/>
  <c r="B90" i="4"/>
  <c r="H67" i="4"/>
  <c r="P47" i="4"/>
  <c r="B47" i="4" s="1"/>
  <c r="A32" i="6" s="1"/>
  <c r="P46" i="4"/>
  <c r="B46" i="4" s="1"/>
  <c r="A31" i="6" s="1"/>
  <c r="P45" i="4"/>
  <c r="P44" i="4"/>
  <c r="P43" i="4"/>
  <c r="Q43" i="4" s="1"/>
  <c r="P41" i="4"/>
  <c r="B41" i="4" s="1"/>
  <c r="B59" i="4" s="1"/>
  <c r="A42" i="6" s="1"/>
  <c r="P40" i="4"/>
  <c r="P39" i="4"/>
  <c r="P38" i="4"/>
  <c r="P37" i="4"/>
  <c r="Q37" i="4" s="1"/>
  <c r="P35" i="4"/>
  <c r="P34" i="4"/>
  <c r="P33" i="4"/>
  <c r="P32" i="4"/>
  <c r="P31" i="4"/>
  <c r="Q31" i="4" s="1"/>
  <c r="P29" i="4"/>
  <c r="P28" i="4"/>
  <c r="P27" i="4"/>
  <c r="B27" i="4" s="1"/>
  <c r="B33" i="4" s="1"/>
  <c r="A20" i="6" s="1"/>
  <c r="P26" i="4"/>
  <c r="D11" i="4"/>
  <c r="A5" i="4"/>
  <c r="Q4" i="5"/>
  <c r="S213"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H1753" i="5"/>
  <c r="I764" i="5"/>
  <c r="I2158" i="5"/>
  <c r="R70" i="5"/>
  <c r="AB364" i="5"/>
  <c r="R488" i="5"/>
  <c r="H1178" i="5"/>
  <c r="J1218" i="5"/>
  <c r="J1250" i="5"/>
  <c r="AB1312" i="5"/>
  <c r="F2013" i="5"/>
  <c r="AB2065" i="5"/>
  <c r="AB2152" i="5"/>
  <c r="H2474" i="5"/>
  <c r="AB196"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R780" i="5"/>
  <c r="I780" i="5"/>
  <c r="R630" i="5"/>
  <c r="R612" i="5"/>
  <c r="F612" i="5"/>
  <c r="H1165" i="5"/>
  <c r="F1165" i="5"/>
  <c r="F539" i="5"/>
  <c r="I539" i="5"/>
  <c r="J782" i="5"/>
  <c r="R376" i="5"/>
  <c r="F594" i="5"/>
  <c r="S1305" i="5"/>
  <c r="AB1743" i="5"/>
  <c r="S1743" i="5"/>
  <c r="AB1802" i="5"/>
  <c r="F1909" i="5"/>
  <c r="R1909" i="5"/>
  <c r="H1909" i="5"/>
  <c r="R2458" i="5"/>
  <c r="I2458" i="5"/>
  <c r="AB30" i="5"/>
  <c r="AB126"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18" i="5"/>
  <c r="AB235"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127" i="5"/>
  <c r="AB895" i="5"/>
  <c r="S895" i="5"/>
  <c r="AB1863" i="5"/>
  <c r="S1863" i="5"/>
  <c r="R54" i="5"/>
  <c r="R74" i="5"/>
  <c r="AB210" i="5"/>
  <c r="R225" i="5"/>
  <c r="R463" i="5"/>
  <c r="F586" i="5"/>
  <c r="I714" i="5"/>
  <c r="J714" i="5"/>
  <c r="S738" i="5"/>
  <c r="R94" i="5"/>
  <c r="AB170" i="5"/>
  <c r="S1497" i="5"/>
  <c r="AB262" i="5"/>
  <c r="AB298" i="5"/>
  <c r="AB1447" i="5"/>
  <c r="S1447" i="5"/>
  <c r="R22" i="5"/>
  <c r="R90" i="5"/>
  <c r="AB114" i="5"/>
  <c r="R123" i="5"/>
  <c r="R167" i="5"/>
  <c r="R187" i="5"/>
  <c r="F574" i="5"/>
  <c r="S641" i="5"/>
  <c r="R59" i="5"/>
  <c r="R111" i="5"/>
  <c r="R171" i="5"/>
  <c r="R562" i="5"/>
  <c r="I1848" i="5"/>
  <c r="H1848" i="5"/>
  <c r="AB166" i="5"/>
  <c r="R245" i="5"/>
  <c r="J552" i="5"/>
  <c r="H552" i="5"/>
  <c r="AB178" i="5"/>
  <c r="R299" i="5"/>
  <c r="AB110" i="5"/>
  <c r="R30" i="5"/>
  <c r="R107" i="5"/>
  <c r="AB150" i="5"/>
  <c r="AB186" i="5"/>
  <c r="AB230" i="5"/>
  <c r="AB251" i="5"/>
  <c r="AB267"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AB190" i="5"/>
  <c r="AB263" i="5"/>
  <c r="AB275" i="5"/>
  <c r="AB357" i="5"/>
  <c r="AB365" i="5"/>
  <c r="AB434" i="5"/>
  <c r="AB551" i="5"/>
  <c r="F560" i="5"/>
  <c r="AB696" i="5"/>
  <c r="R696" i="5"/>
  <c r="S713" i="5"/>
  <c r="S745" i="5"/>
  <c r="AB808" i="5"/>
  <c r="H872" i="5"/>
  <c r="AB872" i="5"/>
  <c r="AB882" i="5"/>
  <c r="S882" i="5"/>
  <c r="S950" i="5"/>
  <c r="F975" i="5"/>
  <c r="H975" i="5"/>
  <c r="H1103" i="5"/>
  <c r="F1103" i="5"/>
  <c r="R616" i="5"/>
  <c r="S639" i="5"/>
  <c r="S649" i="5"/>
  <c r="R685" i="5"/>
  <c r="H685" i="5"/>
  <c r="S733" i="5"/>
  <c r="F768" i="5"/>
  <c r="F786" i="5"/>
  <c r="AB836" i="5"/>
  <c r="S911" i="5"/>
  <c r="S927" i="5"/>
  <c r="S938" i="5"/>
  <c r="S976" i="5"/>
  <c r="AB1014" i="5"/>
  <c r="S1014" i="5"/>
  <c r="H1075" i="5"/>
  <c r="F1075" i="5"/>
  <c r="F1083" i="5"/>
  <c r="H1083" i="5"/>
  <c r="AB207" i="5"/>
  <c r="AB215" i="5"/>
  <c r="AB282" i="5"/>
  <c r="AB356" i="5"/>
  <c r="AB451"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AB396" i="5"/>
  <c r="AB404" i="5"/>
  <c r="AB414" i="5"/>
  <c r="AB422" i="5"/>
  <c r="AB458" i="5"/>
  <c r="AB468"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109" i="5"/>
  <c r="R195" i="5"/>
  <c r="R67" i="5"/>
  <c r="R19" i="5"/>
  <c r="R35" i="5"/>
  <c r="R139" i="5"/>
  <c r="R227" i="5"/>
  <c r="R143" i="5"/>
  <c r="R183" i="5"/>
  <c r="R247" i="5"/>
  <c r="R259" i="5"/>
  <c r="R173" i="5"/>
  <c r="R99" i="5"/>
  <c r="R135" i="5"/>
  <c r="R159" i="5"/>
  <c r="R27" i="5"/>
  <c r="R83" i="5"/>
  <c r="R51" i="5"/>
  <c r="R199" i="5"/>
  <c r="R131" i="5"/>
  <c r="R119" i="5"/>
  <c r="R197" i="5"/>
  <c r="R223" i="5"/>
  <c r="R155" i="5"/>
  <c r="R203" i="5"/>
  <c r="R39" i="5"/>
  <c r="R55" i="5"/>
  <c r="AB140" i="5"/>
  <c r="AB156" i="5"/>
  <c r="AB160" i="5"/>
  <c r="R179" i="5"/>
  <c r="AB204" i="5"/>
  <c r="AB211" i="5"/>
  <c r="R231" i="5"/>
  <c r="R267" i="5"/>
  <c r="R295" i="5"/>
  <c r="R360" i="5"/>
  <c r="R404" i="5"/>
  <c r="R444" i="5"/>
  <c r="AB455" i="5"/>
  <c r="R492" i="5"/>
  <c r="J548" i="5"/>
  <c r="H548" i="5"/>
  <c r="F548" i="5"/>
  <c r="R693" i="5"/>
  <c r="J693" i="5"/>
  <c r="H693" i="5"/>
  <c r="R699" i="5"/>
  <c r="H699" i="5"/>
  <c r="R704" i="5"/>
  <c r="H704" i="5"/>
  <c r="AB222" i="5"/>
  <c r="AB254" i="5"/>
  <c r="AB258" i="5"/>
  <c r="AB270" i="5"/>
  <c r="AB363" i="5"/>
  <c r="R428" i="5"/>
  <c r="R620" i="5"/>
  <c r="J620" i="5"/>
  <c r="F620" i="5"/>
  <c r="AB307" i="5"/>
  <c r="R42" i="5"/>
  <c r="AB118" i="5"/>
  <c r="AB130" i="5"/>
  <c r="AB182" i="5"/>
  <c r="AB194" i="5"/>
  <c r="R235" i="5"/>
  <c r="AB315" i="5"/>
  <c r="AB330" i="5"/>
  <c r="R348" i="5"/>
  <c r="R356" i="5"/>
  <c r="R380" i="5"/>
  <c r="AB395" i="5"/>
  <c r="R516" i="5"/>
  <c r="H516" i="5"/>
  <c r="R532" i="5"/>
  <c r="H532" i="5"/>
  <c r="R660" i="5"/>
  <c r="F660" i="5"/>
  <c r="AB867" i="5"/>
  <c r="J867" i="5"/>
  <c r="S1003" i="5"/>
  <c r="AB1003" i="5"/>
  <c r="AB290" i="5"/>
  <c r="R58" i="5"/>
  <c r="AB26" i="5"/>
  <c r="AB22" i="5"/>
  <c r="R25" i="5"/>
  <c r="R47" i="5"/>
  <c r="R63" i="5"/>
  <c r="R79" i="5"/>
  <c r="R95" i="5"/>
  <c r="AB108" i="5"/>
  <c r="AB124" i="5"/>
  <c r="AB128" i="5"/>
  <c r="AB146" i="5"/>
  <c r="R147" i="5"/>
  <c r="AB172" i="5"/>
  <c r="AB188" i="5"/>
  <c r="AB192" i="5"/>
  <c r="AB206" i="5"/>
  <c r="AB214" i="5"/>
  <c r="AB226" i="5"/>
  <c r="R273" i="5"/>
  <c r="R291" i="5"/>
  <c r="AB294" i="5"/>
  <c r="AB337" i="5"/>
  <c r="AB383" i="5"/>
  <c r="R409" i="5"/>
  <c r="R412" i="5"/>
  <c r="AB471" i="5"/>
  <c r="AB477" i="5"/>
  <c r="AB529" i="5"/>
  <c r="R606" i="5"/>
  <c r="F606" i="5"/>
  <c r="J642" i="5"/>
  <c r="R642" i="5"/>
  <c r="F642" i="5"/>
  <c r="H844" i="5"/>
  <c r="J844" i="5"/>
  <c r="AB266" i="5"/>
  <c r="AB134" i="5"/>
  <c r="AB142" i="5"/>
  <c r="AB198" i="5"/>
  <c r="AB306" i="5"/>
  <c r="AB323" i="5"/>
  <c r="AB349" i="5"/>
  <c r="AB381" i="5"/>
  <c r="R436" i="5"/>
  <c r="R456" i="5"/>
  <c r="R760" i="5"/>
  <c r="I760" i="5"/>
  <c r="F760" i="5"/>
  <c r="AB138" i="5"/>
  <c r="AB154" i="5"/>
  <c r="AB158" i="5"/>
  <c r="AB202" i="5"/>
  <c r="AB223" i="5"/>
  <c r="AB238" i="5"/>
  <c r="AB246" i="5"/>
  <c r="AB259" i="5"/>
  <c r="AB274" i="5"/>
  <c r="R275" i="5"/>
  <c r="R333" i="5"/>
  <c r="R364" i="5"/>
  <c r="R368" i="5"/>
  <c r="R396" i="5"/>
  <c r="H523" i="5"/>
  <c r="F523" i="5"/>
  <c r="R566" i="5"/>
  <c r="F566" i="5"/>
  <c r="J638" i="5"/>
  <c r="R638" i="5"/>
  <c r="F638" i="5"/>
  <c r="I726" i="5"/>
  <c r="F726" i="5"/>
  <c r="I742" i="5"/>
  <c r="F742" i="5"/>
  <c r="AB322" i="5"/>
  <c r="AB32" i="5"/>
  <c r="AB162" i="5"/>
  <c r="AB227" i="5"/>
  <c r="AB247" i="5"/>
  <c r="R269" i="5"/>
  <c r="AB314" i="5"/>
  <c r="AB331" i="5"/>
  <c r="R381" i="5"/>
  <c r="R388" i="5"/>
  <c r="R420" i="5"/>
  <c r="R448" i="5"/>
  <c r="AB545"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79" i="5"/>
  <c r="AB388" i="5"/>
  <c r="R392" i="5"/>
  <c r="R407" i="5"/>
  <c r="AB417" i="5"/>
  <c r="AB425" i="5"/>
  <c r="AB433" i="5"/>
  <c r="AB441" i="5"/>
  <c r="AB449" i="5"/>
  <c r="R461"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R512" i="5"/>
  <c r="R598" i="5"/>
  <c r="F598" i="5"/>
  <c r="R618" i="5"/>
  <c r="R691" i="5"/>
  <c r="H691" i="5"/>
  <c r="H814" i="5"/>
  <c r="J828" i="5"/>
  <c r="H828" i="5"/>
  <c r="F828" i="5"/>
  <c r="S884" i="5"/>
  <c r="AB971" i="5"/>
  <c r="S971" i="5"/>
  <c r="AB234" i="5"/>
  <c r="AB250" i="5"/>
  <c r="AB271" i="5"/>
  <c r="AB286" i="5"/>
  <c r="AB291" i="5"/>
  <c r="AB304"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AB309" i="5"/>
  <c r="AB317" i="5"/>
  <c r="AB325" i="5"/>
  <c r="AB335" i="5"/>
  <c r="AB413" i="5"/>
  <c r="AB421" i="5"/>
  <c r="AB429" i="5"/>
  <c r="AB437" i="5"/>
  <c r="AB445" i="5"/>
  <c r="AB463" i="5"/>
  <c r="AB504"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R146" i="5"/>
  <c r="AB179" i="5"/>
  <c r="AB201" i="5"/>
  <c r="R234" i="5"/>
  <c r="R254" i="5"/>
  <c r="R286" i="5"/>
  <c r="AB320" i="5"/>
  <c r="AB412" i="5"/>
  <c r="AB105" i="5"/>
  <c r="R114" i="5"/>
  <c r="AB137" i="5"/>
  <c r="AB147" i="5"/>
  <c r="AB169" i="5"/>
  <c r="R178" i="5"/>
  <c r="AB240" i="5"/>
  <c r="R270" i="5"/>
  <c r="R311" i="5"/>
  <c r="R5" i="5"/>
  <c r="AB20" i="5"/>
  <c r="AB28" i="5"/>
  <c r="AB34" i="5"/>
  <c r="AB38" i="5"/>
  <c r="AB42" i="5"/>
  <c r="AB46" i="5"/>
  <c r="AB50" i="5"/>
  <c r="AB54" i="5"/>
  <c r="AB58" i="5"/>
  <c r="AB62" i="5"/>
  <c r="AB66" i="5"/>
  <c r="AB70" i="5"/>
  <c r="AB74" i="5"/>
  <c r="AB78" i="5"/>
  <c r="AB82" i="5"/>
  <c r="AB86" i="5"/>
  <c r="AB90" i="5"/>
  <c r="AB94" i="5"/>
  <c r="AB98" i="5"/>
  <c r="AB104" i="5"/>
  <c r="AB117" i="5"/>
  <c r="R126" i="5"/>
  <c r="AB127" i="5"/>
  <c r="AB136" i="5"/>
  <c r="AB149" i="5"/>
  <c r="R158" i="5"/>
  <c r="AB159" i="5"/>
  <c r="AB168" i="5"/>
  <c r="AB181" i="5"/>
  <c r="R190" i="5"/>
  <c r="AB191" i="5"/>
  <c r="AB200" i="5"/>
  <c r="R218" i="5"/>
  <c r="AB220" i="5"/>
  <c r="R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R138" i="5"/>
  <c r="AB139" i="5"/>
  <c r="AB148" i="5"/>
  <c r="AB161" i="5"/>
  <c r="R170" i="5"/>
  <c r="AB171" i="5"/>
  <c r="AB180" i="5"/>
  <c r="AB193" i="5"/>
  <c r="R202" i="5"/>
  <c r="AB203" i="5"/>
  <c r="AB209" i="5"/>
  <c r="R210" i="5"/>
  <c r="R242" i="5"/>
  <c r="R258" i="5"/>
  <c r="R274" i="5"/>
  <c r="R323" i="5"/>
  <c r="AB360" i="5"/>
  <c r="R371" i="5"/>
  <c r="R383" i="5"/>
  <c r="AB119" i="5"/>
  <c r="AB151" i="5"/>
  <c r="AB173" i="5"/>
  <c r="R182" i="5"/>
  <c r="AB183" i="5"/>
  <c r="AB205" i="5"/>
  <c r="AB212" i="5"/>
  <c r="AB248" i="5"/>
  <c r="AB264" i="5"/>
  <c r="AB280" i="5"/>
  <c r="AB296" i="5"/>
  <c r="R319" i="5"/>
  <c r="AB328" i="5"/>
  <c r="R351" i="5"/>
  <c r="AB358" i="5"/>
  <c r="R118" i="5"/>
  <c r="X5" i="5"/>
  <c r="AB121" i="5"/>
  <c r="R130" i="5"/>
  <c r="AB131" i="5"/>
  <c r="AB153" i="5"/>
  <c r="R162" i="5"/>
  <c r="AB163" i="5"/>
  <c r="AB185" i="5"/>
  <c r="AB195" i="5"/>
  <c r="R206" i="5"/>
  <c r="R222" i="5"/>
  <c r="AB224" i="5"/>
  <c r="R246" i="5"/>
  <c r="R278" i="5"/>
  <c r="R294" i="5"/>
  <c r="R307" i="5"/>
  <c r="AB408" i="5"/>
  <c r="AB109" i="5"/>
  <c r="AB141" i="5"/>
  <c r="R150" i="5"/>
  <c r="AB19" i="5"/>
  <c r="AB27" i="5"/>
  <c r="R28" i="5"/>
  <c r="AB36" i="5"/>
  <c r="AB40" i="5"/>
  <c r="AB44" i="5"/>
  <c r="AB48" i="5"/>
  <c r="AB52" i="5"/>
  <c r="AB56" i="5"/>
  <c r="AB60" i="5"/>
  <c r="AB64" i="5"/>
  <c r="AB68" i="5"/>
  <c r="AB72" i="5"/>
  <c r="AB76" i="5"/>
  <c r="AB80" i="5"/>
  <c r="AB84" i="5"/>
  <c r="AB88" i="5"/>
  <c r="AB92" i="5"/>
  <c r="AB96" i="5"/>
  <c r="AB100" i="5"/>
  <c r="AB101" i="5"/>
  <c r="R110" i="5"/>
  <c r="AB111" i="5"/>
  <c r="AB120" i="5"/>
  <c r="AB133" i="5"/>
  <c r="R142" i="5"/>
  <c r="AB143" i="5"/>
  <c r="AB152" i="5"/>
  <c r="AB165" i="5"/>
  <c r="R174" i="5"/>
  <c r="AB175" i="5"/>
  <c r="AB184" i="5"/>
  <c r="AB197" i="5"/>
  <c r="AB208" i="5"/>
  <c r="AB228" i="5"/>
  <c r="AB252" i="5"/>
  <c r="AB268" i="5"/>
  <c r="AB284" i="5"/>
  <c r="AB300" i="5"/>
  <c r="AB303" i="5"/>
  <c r="AB312" i="5"/>
  <c r="R331" i="5"/>
  <c r="R384" i="5"/>
  <c r="AB402" i="5"/>
  <c r="AB31" i="5"/>
  <c r="AB25" i="5"/>
  <c r="AB37" i="5"/>
  <c r="AB45" i="5"/>
  <c r="AB53" i="5"/>
  <c r="AB57" i="5"/>
  <c r="AB61" i="5"/>
  <c r="AB65" i="5"/>
  <c r="AB69" i="5"/>
  <c r="AB73" i="5"/>
  <c r="AB81" i="5"/>
  <c r="AB89" i="5"/>
  <c r="AB113" i="5"/>
  <c r="AB123" i="5"/>
  <c r="AB145" i="5"/>
  <c r="R154" i="5"/>
  <c r="AB155" i="5"/>
  <c r="AB177" i="5"/>
  <c r="R186" i="5"/>
  <c r="AB187" i="5"/>
  <c r="R214" i="5"/>
  <c r="AB216" i="5"/>
  <c r="R226" i="5"/>
  <c r="AB232" i="5"/>
  <c r="R250" i="5"/>
  <c r="R266" i="5"/>
  <c r="R282" i="5"/>
  <c r="R298" i="5"/>
  <c r="R327" i="5"/>
  <c r="R352" i="5"/>
  <c r="AB361" i="5"/>
  <c r="R470" i="5"/>
  <c r="R494" i="5"/>
  <c r="AB33" i="5"/>
  <c r="AB41" i="5"/>
  <c r="AB49" i="5"/>
  <c r="AB77" i="5"/>
  <c r="AB85" i="5"/>
  <c r="AB93" i="5"/>
  <c r="AB97" i="5"/>
  <c r="R122" i="5"/>
  <c r="R18" i="5"/>
  <c r="R23" i="5"/>
  <c r="R26" i="5"/>
  <c r="R31" i="5"/>
  <c r="R102" i="5"/>
  <c r="AB103" i="5"/>
  <c r="AB112" i="5"/>
  <c r="AB125" i="5"/>
  <c r="R134" i="5"/>
  <c r="AB135" i="5"/>
  <c r="AB144" i="5"/>
  <c r="AB157" i="5"/>
  <c r="R166" i="5"/>
  <c r="AB167" i="5"/>
  <c r="AB176" i="5"/>
  <c r="AB189" i="5"/>
  <c r="R198" i="5"/>
  <c r="AB199" i="5"/>
  <c r="R230" i="5"/>
  <c r="AB236" i="5"/>
  <c r="AB256" i="5"/>
  <c r="AB272" i="5"/>
  <c r="AB288" i="5"/>
  <c r="R315" i="5"/>
  <c r="R335" i="5"/>
  <c r="AB336" i="5"/>
  <c r="R343" i="5"/>
  <c r="AB350" i="5"/>
  <c r="AB373" i="5"/>
  <c r="AB382" i="5"/>
  <c r="AB385" i="5"/>
  <c r="R471" i="5"/>
  <c r="R499" i="5"/>
  <c r="R531" i="5"/>
  <c r="J531" i="5"/>
  <c r="I531" i="5"/>
  <c r="H531" i="5"/>
  <c r="F53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R302" i="5"/>
  <c r="AB310" i="5"/>
  <c r="AB318" i="5"/>
  <c r="AB326" i="5"/>
  <c r="AB332" i="5"/>
  <c r="AB343" i="5"/>
  <c r="AB353" i="5"/>
  <c r="AB362" i="5"/>
  <c r="AB375" i="5"/>
  <c r="AB389" i="5"/>
  <c r="R459" i="5"/>
  <c r="AB305" i="5"/>
  <c r="AB313" i="5"/>
  <c r="AB321" i="5"/>
  <c r="AB329" i="5"/>
  <c r="AB342" i="5"/>
  <c r="AB374" i="5"/>
  <c r="AB386" i="5"/>
  <c r="AB393" i="5"/>
  <c r="R399" i="5"/>
  <c r="R464" i="5"/>
  <c r="R478" i="5"/>
  <c r="AB333" i="5"/>
  <c r="AB345" i="5"/>
  <c r="R347" i="5"/>
  <c r="AB354" i="5"/>
  <c r="AB367" i="5"/>
  <c r="AB377" i="5"/>
  <c r="AB390" i="5"/>
  <c r="AB397" i="5"/>
  <c r="R483" i="5"/>
  <c r="R510" i="5"/>
  <c r="I542" i="5"/>
  <c r="H542" i="5"/>
  <c r="R542" i="5"/>
  <c r="J542" i="5"/>
  <c r="F542" i="5"/>
  <c r="R338" i="5"/>
  <c r="AB338" i="5"/>
  <c r="AB366" i="5"/>
  <c r="AB394" i="5"/>
  <c r="AB401" i="5"/>
  <c r="AB416" i="5"/>
  <c r="R515" i="5"/>
  <c r="J515" i="5"/>
  <c r="I515" i="5"/>
  <c r="H515" i="5"/>
  <c r="F515" i="5"/>
  <c r="R310" i="5"/>
  <c r="R318" i="5"/>
  <c r="R326" i="5"/>
  <c r="AB334" i="5"/>
  <c r="AB339" i="5"/>
  <c r="AB346" i="5"/>
  <c r="AB359" i="5"/>
  <c r="AB369" i="5"/>
  <c r="AB378" i="5"/>
  <c r="AB398" i="5"/>
  <c r="AB405" i="5"/>
  <c r="AB409" i="5"/>
  <c r="R344" i="5"/>
  <c r="AB351" i="5"/>
  <c r="AB352" i="5"/>
  <c r="R363" i="5"/>
  <c r="AB370" i="5"/>
  <c r="R387" i="5"/>
  <c r="AB406" i="5"/>
  <c r="I526" i="5"/>
  <c r="H526" i="5"/>
  <c r="R526" i="5"/>
  <c r="J526" i="5"/>
  <c r="F526" i="5"/>
  <c r="AB466" i="5"/>
  <c r="AB474" i="5"/>
  <c r="F540" i="5"/>
  <c r="R547" i="5"/>
  <c r="J547" i="5"/>
  <c r="AB553" i="5"/>
  <c r="AB572" i="5"/>
  <c r="AB582" i="5"/>
  <c r="AB585" i="5"/>
  <c r="AB596" i="5"/>
  <c r="AB597" i="5"/>
  <c r="H706" i="5"/>
  <c r="R706" i="5"/>
  <c r="J706" i="5"/>
  <c r="I706" i="5"/>
  <c r="F706" i="5"/>
  <c r="AB478" i="5"/>
  <c r="AB483" i="5"/>
  <c r="AB494" i="5"/>
  <c r="AB499" i="5"/>
  <c r="AB510" i="5"/>
  <c r="F514" i="5"/>
  <c r="AB515" i="5"/>
  <c r="I516" i="5"/>
  <c r="F519" i="5"/>
  <c r="AB526" i="5"/>
  <c r="F530" i="5"/>
  <c r="AB531" i="5"/>
  <c r="I532" i="5"/>
  <c r="F535" i="5"/>
  <c r="AB542" i="5"/>
  <c r="F546" i="5"/>
  <c r="J550" i="5"/>
  <c r="I550" i="5"/>
  <c r="H550" i="5"/>
  <c r="F555" i="5"/>
  <c r="AB558" i="5"/>
  <c r="R559" i="5"/>
  <c r="J559" i="5"/>
  <c r="J566" i="5"/>
  <c r="I566" i="5"/>
  <c r="H566" i="5"/>
  <c r="AB570" i="5"/>
  <c r="AB573" i="5"/>
  <c r="R479" i="5"/>
  <c r="R495" i="5"/>
  <c r="R511" i="5"/>
  <c r="H519" i="5"/>
  <c r="F520" i="5"/>
  <c r="R527" i="5"/>
  <c r="J527" i="5"/>
  <c r="H535" i="5"/>
  <c r="F536" i="5"/>
  <c r="R543" i="5"/>
  <c r="J543" i="5"/>
  <c r="H555" i="5"/>
  <c r="AB580" i="5"/>
  <c r="J586" i="5"/>
  <c r="I586" i="5"/>
  <c r="H586" i="5"/>
  <c r="R443" i="5"/>
  <c r="R451" i="5"/>
  <c r="R455" i="5"/>
  <c r="AB479" i="5"/>
  <c r="AB484" i="5"/>
  <c r="AB490" i="5"/>
  <c r="AB495" i="5"/>
  <c r="AB500" i="5"/>
  <c r="AB506" i="5"/>
  <c r="AB511"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R491" i="5"/>
  <c r="R507" i="5"/>
  <c r="F516" i="5"/>
  <c r="H520" i="5"/>
  <c r="R523" i="5"/>
  <c r="J523" i="5"/>
  <c r="F532" i="5"/>
  <c r="H536" i="5"/>
  <c r="R539" i="5"/>
  <c r="J539" i="5"/>
  <c r="F559" i="5"/>
  <c r="AB562" i="5"/>
  <c r="R563" i="5"/>
  <c r="J563" i="5"/>
  <c r="AB566" i="5"/>
  <c r="AB569" i="5"/>
  <c r="AB588" i="5"/>
  <c r="F590" i="5"/>
  <c r="H686" i="5"/>
  <c r="R686" i="5"/>
  <c r="J686" i="5"/>
  <c r="I686" i="5"/>
  <c r="F686" i="5"/>
  <c r="AB464" i="5"/>
  <c r="AB475" i="5"/>
  <c r="AB480" i="5"/>
  <c r="AB486" i="5"/>
  <c r="AB491" i="5"/>
  <c r="AB496" i="5"/>
  <c r="AB502" i="5"/>
  <c r="AB507"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R487" i="5"/>
  <c r="R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AB487" i="5"/>
  <c r="AB492" i="5"/>
  <c r="AB498" i="5"/>
  <c r="AB503"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F64" i="6"/>
  <c r="G5" i="6"/>
  <c r="H5" i="6" s="1"/>
  <c r="D5" i="6" s="1"/>
  <c r="H6"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D9" i="6"/>
  <c r="G15" i="6"/>
  <c r="H15" i="6"/>
  <c r="D15" i="6" s="1"/>
  <c r="B20" i="6"/>
  <c r="B50" i="6" s="1"/>
  <c r="G50"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19" i="6"/>
  <c r="B24" i="6" s="1"/>
  <c r="G24" i="6" s="1"/>
  <c r="A38" i="2"/>
  <c r="J4" i="5"/>
  <c r="A55" i="2"/>
  <c r="A73" i="2"/>
  <c r="B9" i="3"/>
  <c r="A3" i="2"/>
  <c r="A20" i="2"/>
  <c r="B17" i="3"/>
  <c r="B29" i="4"/>
  <c r="B35" i="4" s="1"/>
  <c r="A22" i="6" s="1"/>
  <c r="B25" i="3"/>
  <c r="C20" i="3"/>
  <c r="A75" i="2"/>
  <c r="C25" i="3"/>
  <c r="N4" i="5"/>
  <c r="A43" i="2"/>
  <c r="C3" i="3"/>
  <c r="C19" i="3"/>
  <c r="P4" i="5"/>
  <c r="A45" i="2"/>
  <c r="C4" i="3"/>
  <c r="B26" i="4"/>
  <c r="A14"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28" i="4"/>
  <c r="A16"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J24" i="6"/>
  <c r="I25" i="6"/>
  <c r="J36" i="6"/>
  <c r="I37" i="6"/>
  <c r="J44" i="6"/>
  <c r="I45" i="6"/>
  <c r="J52" i="6"/>
  <c r="J62" i="6"/>
  <c r="I63" i="6"/>
  <c r="I64" i="6"/>
  <c r="J65" i="6"/>
  <c r="I66" i="6"/>
  <c r="B58" i="1"/>
  <c r="F4" i="8"/>
  <c r="H4" i="8"/>
  <c r="I4" i="8"/>
  <c r="C4" i="8"/>
  <c r="S150" i="5"/>
  <c r="S491" i="5"/>
  <c r="S511" i="5"/>
  <c r="S147" i="5"/>
  <c r="S193" i="5"/>
  <c r="S203" i="5"/>
  <c r="S167" i="5"/>
  <c r="S247" i="5"/>
  <c r="S344" i="5"/>
  <c r="S397" i="5"/>
  <c r="S401" i="5"/>
  <c r="S409" i="5"/>
  <c r="S372" i="5"/>
  <c r="S437" i="5"/>
  <c r="S428" i="5"/>
  <c r="S452" i="5"/>
  <c r="S548" i="5"/>
  <c r="S377" i="5"/>
  <c r="S349" i="5"/>
  <c r="S539" i="5"/>
  <c r="S169" i="5"/>
  <c r="S123" i="5"/>
  <c r="S177" i="5"/>
  <c r="S361" i="5"/>
  <c r="S219" i="5"/>
  <c r="S295" i="5"/>
  <c r="S417" i="5"/>
  <c r="S432" i="5"/>
  <c r="S560" i="5"/>
  <c r="S510" i="5"/>
  <c r="S341" i="5"/>
  <c r="S161" i="5"/>
  <c r="S171" i="5"/>
  <c r="S113" i="5"/>
  <c r="S145" i="5"/>
  <c r="S135" i="5"/>
  <c r="S267" i="5"/>
  <c r="S275" i="5"/>
  <c r="S388" i="5"/>
  <c r="S429" i="5"/>
  <c r="S449" i="5"/>
  <c r="S457" i="5"/>
  <c r="S436" i="5"/>
  <c r="S190" i="5"/>
  <c r="S229" i="5"/>
  <c r="S237" i="5"/>
  <c r="S225" i="5"/>
  <c r="S179" i="5"/>
  <c r="S137" i="5"/>
  <c r="S159" i="5"/>
  <c r="S119" i="5"/>
  <c r="S183" i="5"/>
  <c r="S131" i="5"/>
  <c r="S195" i="5"/>
  <c r="S223" i="5"/>
  <c r="S259" i="5"/>
  <c r="S416" i="5"/>
  <c r="S441" i="5"/>
  <c r="S572" i="5"/>
  <c r="S440" i="5"/>
  <c r="S568" i="5"/>
  <c r="S468" i="5"/>
  <c r="S257" i="5"/>
  <c r="S543" i="5"/>
  <c r="S127" i="5"/>
  <c r="S129" i="5"/>
  <c r="S408" i="5"/>
  <c r="S197" i="5"/>
  <c r="S187" i="5"/>
  <c r="S199" i="5"/>
  <c r="S352" i="5"/>
  <c r="S299" i="5"/>
  <c r="S389" i="5"/>
  <c r="S302" i="5"/>
  <c r="S404" i="5"/>
  <c r="S421" i="5"/>
  <c r="S464" i="5"/>
  <c r="S552" i="5"/>
  <c r="S586" i="5"/>
  <c r="S269" i="5"/>
  <c r="S479" i="5"/>
  <c r="S143" i="5"/>
  <c r="S175" i="5"/>
  <c r="S155" i="5"/>
  <c r="S157" i="5"/>
  <c r="S364" i="5"/>
  <c r="S304" i="5"/>
  <c r="S392" i="5"/>
  <c r="S348" i="5"/>
  <c r="S433" i="5"/>
  <c r="S444" i="5"/>
  <c r="S584" i="5"/>
  <c r="S235" i="5"/>
  <c r="S271" i="5"/>
  <c r="S291" i="5"/>
  <c r="S396" i="5"/>
  <c r="S400" i="5"/>
  <c r="S405" i="5"/>
  <c r="S413" i="5"/>
  <c r="S453" i="5"/>
  <c r="S420" i="5"/>
  <c r="S448" i="5"/>
  <c r="S210" i="5"/>
  <c r="S125" i="5"/>
  <c r="S385" i="5"/>
  <c r="S227" i="5"/>
  <c r="S255" i="5"/>
  <c r="S263" i="5"/>
  <c r="S283" i="5"/>
  <c r="S393" i="5"/>
  <c r="S380" i="5"/>
  <c r="S425" i="5"/>
  <c r="S445" i="5"/>
  <c r="S424" i="5"/>
  <c r="S470" i="5"/>
  <c r="S461" i="5"/>
  <c r="S494" i="5"/>
  <c r="R2165" i="5"/>
  <c r="I1967" i="5"/>
  <c r="J2069" i="5"/>
  <c r="I2069" i="5"/>
  <c r="J1967" i="5"/>
  <c r="I987" i="5"/>
  <c r="H650" i="5"/>
  <c r="R2044" i="5"/>
  <c r="R1967" i="5"/>
  <c r="H987" i="5"/>
  <c r="H1959" i="5"/>
  <c r="R987" i="5"/>
  <c r="R2069" i="5"/>
  <c r="I1959" i="5"/>
  <c r="H2069" i="5"/>
  <c r="J1959" i="5"/>
  <c r="R1959" i="5"/>
  <c r="I678" i="5"/>
  <c r="H678" i="5"/>
  <c r="J987" i="5"/>
  <c r="S606" i="5"/>
  <c r="S610" i="5"/>
  <c r="S598" i="5"/>
  <c r="S532" i="5"/>
  <c r="S356" i="5"/>
  <c r="S343" i="5"/>
  <c r="S315" i="5"/>
  <c r="S357" i="5"/>
  <c r="S383" i="5"/>
  <c r="J1919" i="5"/>
  <c r="R983" i="5"/>
  <c r="R872" i="5"/>
  <c r="I851" i="5"/>
  <c r="F1735" i="5"/>
  <c r="I1859" i="5"/>
  <c r="F1577" i="5"/>
  <c r="H1339" i="5"/>
  <c r="I1224" i="5"/>
  <c r="J775" i="5"/>
  <c r="F678" i="5"/>
  <c r="I1735" i="5"/>
  <c r="J2284" i="5"/>
  <c r="J1339" i="5"/>
  <c r="F967" i="5"/>
  <c r="J678" i="5"/>
  <c r="F2189" i="5"/>
  <c r="J1735" i="5"/>
  <c r="R1339" i="5"/>
  <c r="I967" i="5"/>
  <c r="I829" i="5"/>
  <c r="H752" i="5"/>
  <c r="H578" i="5"/>
  <c r="I1665" i="5"/>
  <c r="H1577" i="5"/>
  <c r="R967" i="5"/>
  <c r="R829" i="5"/>
  <c r="J752" i="5"/>
  <c r="I578"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F2301" i="5"/>
  <c r="R1593" i="5"/>
  <c r="J1385" i="5"/>
  <c r="R2301" i="5"/>
  <c r="R1051" i="5"/>
  <c r="R1015" i="5"/>
  <c r="I1039" i="5"/>
  <c r="F1320" i="5"/>
  <c r="R852" i="5"/>
  <c r="F1947" i="5"/>
  <c r="H1947" i="5"/>
  <c r="I1381" i="5"/>
  <c r="I1947" i="5"/>
  <c r="R1665" i="5"/>
  <c r="J1947" i="5"/>
  <c r="J1438" i="5"/>
  <c r="F1158" i="5"/>
  <c r="R1947" i="5"/>
  <c r="J1665" i="5"/>
  <c r="J1426" i="5"/>
  <c r="R262" i="5"/>
  <c r="I2363" i="5"/>
  <c r="I872" i="5"/>
  <c r="R574" i="5"/>
  <c r="I2480" i="5"/>
  <c r="R1325" i="5"/>
  <c r="H1158" i="5"/>
  <c r="F872" i="5"/>
  <c r="R746" i="5"/>
  <c r="F767" i="5"/>
  <c r="H746" i="5"/>
  <c r="H2325" i="5"/>
  <c r="R1329" i="5"/>
  <c r="H562" i="5"/>
  <c r="R1204" i="5"/>
  <c r="H574" i="5"/>
  <c r="I562" i="5"/>
  <c r="F1665" i="5"/>
  <c r="J1204" i="5"/>
  <c r="I574" i="5"/>
  <c r="J562" i="5"/>
  <c r="J872" i="5"/>
  <c r="F562" i="5"/>
  <c r="H1665" i="5"/>
  <c r="J574" i="5"/>
  <c r="R2363" i="5"/>
  <c r="R2317" i="5"/>
  <c r="R2157" i="5"/>
  <c r="H1786" i="5"/>
  <c r="R799" i="5"/>
  <c r="H576" i="5"/>
  <c r="R2397" i="5"/>
  <c r="J2363" i="5"/>
  <c r="F696" i="5"/>
  <c r="I644" i="5"/>
  <c r="H2397" i="5"/>
  <c r="J1233" i="5"/>
  <c r="F717" i="5"/>
  <c r="R775" i="5"/>
  <c r="R403" i="5"/>
  <c r="H2317" i="5"/>
  <c r="F799" i="5"/>
  <c r="F775" i="5"/>
  <c r="F2363" i="5"/>
  <c r="H799" i="5"/>
  <c r="H775"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H2289" i="5"/>
  <c r="I1724" i="5"/>
  <c r="H1325" i="5"/>
  <c r="R1224" i="5"/>
  <c r="I648"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F1859" i="5"/>
  <c r="R1086" i="5"/>
  <c r="I836" i="5"/>
  <c r="H596" i="5"/>
  <c r="R415" i="5"/>
  <c r="F2480" i="5"/>
  <c r="J2164" i="5"/>
  <c r="R1653" i="5"/>
  <c r="J1653" i="5"/>
  <c r="F1508" i="5"/>
  <c r="F1222" i="5"/>
  <c r="H1297" i="5"/>
  <c r="F836" i="5"/>
  <c r="R836" i="5"/>
  <c r="R395" i="5"/>
  <c r="F1233" i="5"/>
  <c r="J1725" i="5"/>
  <c r="H1716" i="5"/>
  <c r="F1403" i="5"/>
  <c r="I1095" i="5"/>
  <c r="R808" i="5"/>
  <c r="J2133" i="5"/>
  <c r="J2161" i="5"/>
  <c r="I1716" i="5"/>
  <c r="H1426" i="5"/>
  <c r="H1329" i="5"/>
  <c r="I608" i="5"/>
  <c r="F808" i="5"/>
  <c r="R2133" i="5"/>
  <c r="R2161" i="5"/>
  <c r="F1919" i="5"/>
  <c r="J1716" i="5"/>
  <c r="R1067" i="5"/>
  <c r="J1145" i="5"/>
  <c r="H883" i="5"/>
  <c r="I808" i="5"/>
  <c r="H1900" i="5"/>
  <c r="I1919" i="5"/>
  <c r="R1716" i="5"/>
  <c r="H1684" i="5"/>
  <c r="R1285" i="5"/>
  <c r="F1308" i="5"/>
  <c r="F883" i="5"/>
  <c r="I1403" i="5"/>
  <c r="H1919" i="5"/>
  <c r="I1684" i="5"/>
  <c r="I1123" i="5"/>
  <c r="I1067" i="5"/>
  <c r="I883" i="5"/>
  <c r="R883" i="5"/>
  <c r="F1900" i="5"/>
  <c r="R1919" i="5"/>
  <c r="R1725" i="5"/>
  <c r="R1684" i="5"/>
  <c r="J1308" i="5"/>
  <c r="J2181" i="5"/>
  <c r="H2164" i="5"/>
  <c r="R2184" i="5"/>
  <c r="J1668" i="5"/>
  <c r="R1660" i="5"/>
  <c r="H1652" i="5"/>
  <c r="I1644" i="5"/>
  <c r="H942" i="5"/>
  <c r="I720" i="5"/>
  <c r="R2181" i="5"/>
  <c r="I2164" i="5"/>
  <c r="R1668" i="5"/>
  <c r="F1708" i="5"/>
  <c r="I1652" i="5"/>
  <c r="J1644"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2116" i="5"/>
  <c r="I1855" i="5"/>
  <c r="H1774" i="5"/>
  <c r="H1811" i="5"/>
  <c r="R979" i="5"/>
  <c r="F852" i="5"/>
  <c r="F817" i="5"/>
  <c r="I580" i="5"/>
  <c r="R2116" i="5"/>
  <c r="H1855" i="5"/>
  <c r="I1811" i="5"/>
  <c r="F1774" i="5"/>
  <c r="J869" i="5"/>
  <c r="R580" i="5"/>
  <c r="F1842" i="5"/>
  <c r="J1855" i="5"/>
  <c r="J1811" i="5"/>
  <c r="H1140" i="5"/>
  <c r="R1292" i="5"/>
  <c r="I888" i="5"/>
  <c r="F738" i="5"/>
  <c r="H580" i="5"/>
  <c r="H1086" i="5"/>
  <c r="R869" i="5"/>
  <c r="J592" i="5"/>
  <c r="I2417" i="5"/>
  <c r="H1842" i="5"/>
  <c r="R1855" i="5"/>
  <c r="H1317" i="5"/>
  <c r="I979" i="5"/>
  <c r="F888" i="5"/>
  <c r="R730" i="5"/>
  <c r="F524" i="5"/>
  <c r="F1140" i="5"/>
  <c r="J580" i="5"/>
  <c r="I1842" i="5"/>
  <c r="R1811" i="5"/>
  <c r="F1471" i="5"/>
  <c r="R1317" i="5"/>
  <c r="I1086" i="5"/>
  <c r="I869" i="5"/>
  <c r="H730" i="5"/>
  <c r="H592" i="5"/>
  <c r="R411" i="5"/>
  <c r="I730" i="5"/>
  <c r="R87" i="5"/>
  <c r="J1842" i="5"/>
  <c r="H1696" i="5"/>
  <c r="J1086" i="5"/>
  <c r="I524" i="5"/>
  <c r="R439" i="5"/>
  <c r="J2417" i="5"/>
  <c r="J2160" i="5"/>
  <c r="F1876" i="5"/>
  <c r="R1770" i="5"/>
  <c r="R1700" i="5"/>
  <c r="I1696" i="5"/>
  <c r="I1672" i="5"/>
  <c r="F1126" i="5"/>
  <c r="F875" i="5"/>
  <c r="R888" i="5"/>
  <c r="F783" i="5"/>
  <c r="R757" i="5"/>
  <c r="I588" i="5"/>
  <c r="R431" i="5"/>
  <c r="H2012" i="5"/>
  <c r="F640" i="5"/>
  <c r="F2197" i="5"/>
  <c r="R2417" i="5"/>
  <c r="H2409" i="5"/>
  <c r="H2011" i="5"/>
  <c r="J1876" i="5"/>
  <c r="J1669" i="5"/>
  <c r="J1696" i="5"/>
  <c r="F1700" i="5"/>
  <c r="F1712" i="5"/>
  <c r="J1672" i="5"/>
  <c r="R1003" i="5"/>
  <c r="I974" i="5"/>
  <c r="H1138" i="5"/>
  <c r="H875" i="5"/>
  <c r="H783" i="5"/>
  <c r="I757" i="5"/>
  <c r="I640" i="5"/>
  <c r="H644" i="5"/>
  <c r="J2397" i="5"/>
  <c r="I2012" i="5"/>
  <c r="J640" i="5"/>
  <c r="I2197" i="5"/>
  <c r="I2409" i="5"/>
  <c r="F2325" i="5"/>
  <c r="I2011" i="5"/>
  <c r="J1936" i="5"/>
  <c r="F1770" i="5"/>
  <c r="R1696" i="5"/>
  <c r="H1664" i="5"/>
  <c r="I1494" i="5"/>
  <c r="R1672" i="5"/>
  <c r="F1352" i="5"/>
  <c r="F1292" i="5"/>
  <c r="J974" i="5"/>
  <c r="J875" i="5"/>
  <c r="I783" i="5"/>
  <c r="I749" i="5"/>
  <c r="J757" i="5"/>
  <c r="I556" i="5"/>
  <c r="R194" i="5"/>
  <c r="R215" i="5"/>
  <c r="J2409" i="5"/>
  <c r="H2301" i="5"/>
  <c r="H2100" i="5"/>
  <c r="J2011" i="5"/>
  <c r="R1936" i="5"/>
  <c r="H1801" i="5"/>
  <c r="H1867" i="5"/>
  <c r="I1664" i="5"/>
  <c r="H1712" i="5"/>
  <c r="F1494" i="5"/>
  <c r="J1494" i="5"/>
  <c r="I1003" i="5"/>
  <c r="H1352" i="5"/>
  <c r="R974" i="5"/>
  <c r="I1074" i="5"/>
  <c r="I875" i="5"/>
  <c r="J783" i="5"/>
  <c r="J749" i="5"/>
  <c r="R334" i="5"/>
  <c r="I1801" i="5"/>
  <c r="J1664" i="5"/>
  <c r="I1712" i="5"/>
  <c r="J1352" i="5"/>
  <c r="I1292" i="5"/>
  <c r="R875" i="5"/>
  <c r="R738" i="5"/>
  <c r="I717" i="5"/>
  <c r="R718" i="5"/>
  <c r="F757" i="5"/>
  <c r="R207" i="5"/>
  <c r="F1190" i="5"/>
  <c r="I983" i="5"/>
  <c r="J1292" i="5"/>
  <c r="F749" i="5"/>
  <c r="J717" i="5"/>
  <c r="H640" i="5"/>
  <c r="H588" i="5"/>
  <c r="R435"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J1527" i="5"/>
  <c r="I1527" i="5"/>
  <c r="H1527" i="5"/>
  <c r="F592" i="5"/>
  <c r="R592" i="5"/>
  <c r="I2386" i="5"/>
  <c r="H2405" i="5"/>
  <c r="H2180" i="5"/>
  <c r="R2100" i="5"/>
  <c r="R1940" i="5"/>
  <c r="R1867" i="5"/>
  <c r="J1193" i="5"/>
  <c r="F1145" i="5"/>
  <c r="F867" i="5"/>
  <c r="H1940" i="5"/>
  <c r="J2405" i="5"/>
  <c r="I2180" i="5"/>
  <c r="I1786" i="5"/>
  <c r="J1471" i="5"/>
  <c r="I1131" i="5"/>
  <c r="I1115" i="5"/>
  <c r="I1304" i="5"/>
  <c r="R1145" i="5"/>
  <c r="H634" i="5"/>
  <c r="R423" i="5"/>
  <c r="I2289" i="5"/>
  <c r="J1435" i="5"/>
  <c r="I1435" i="5"/>
  <c r="H1435" i="5"/>
  <c r="R2405" i="5"/>
  <c r="H2386" i="5"/>
  <c r="J2180" i="5"/>
  <c r="J1952" i="5"/>
  <c r="J1786" i="5"/>
  <c r="J1304" i="5"/>
  <c r="R303" i="5"/>
  <c r="R71" i="5"/>
  <c r="F2381" i="5"/>
  <c r="J2386" i="5"/>
  <c r="R2180" i="5"/>
  <c r="H2160" i="5"/>
  <c r="F2100" i="5"/>
  <c r="R1952" i="5"/>
  <c r="H2035" i="5"/>
  <c r="F1867" i="5"/>
  <c r="R1786" i="5"/>
  <c r="R1131" i="5"/>
  <c r="R1304" i="5"/>
  <c r="I971" i="5"/>
  <c r="F1074" i="5"/>
  <c r="F971" i="5"/>
  <c r="I817" i="5"/>
  <c r="R2386" i="5"/>
  <c r="I2160" i="5"/>
  <c r="I2035" i="5"/>
  <c r="I1471" i="5"/>
  <c r="R1471" i="5"/>
  <c r="R971" i="5"/>
  <c r="H1145" i="5"/>
  <c r="H971" i="5"/>
  <c r="J817" i="5"/>
  <c r="R817" i="5"/>
  <c r="R1055" i="5"/>
  <c r="I891" i="5"/>
  <c r="H867" i="5"/>
  <c r="R712" i="5"/>
  <c r="R427" i="5"/>
  <c r="R608" i="5"/>
  <c r="J712" i="5"/>
  <c r="J2465" i="5"/>
  <c r="F1696" i="5"/>
  <c r="I2205" i="5"/>
  <c r="R2205" i="5"/>
  <c r="J2205" i="5"/>
  <c r="H2205" i="5"/>
  <c r="F2205" i="5"/>
  <c r="R640" i="5"/>
  <c r="J1067" i="5"/>
  <c r="H1067" i="5"/>
  <c r="R672" i="5"/>
  <c r="R175" i="5"/>
  <c r="H808" i="5"/>
  <c r="J808" i="5"/>
  <c r="F644" i="5"/>
  <c r="I2265" i="5"/>
  <c r="R2265" i="5"/>
  <c r="J2265" i="5"/>
  <c r="F608" i="5"/>
  <c r="J1138" i="5"/>
  <c r="I867" i="5"/>
  <c r="R915" i="5"/>
  <c r="R710" i="5"/>
  <c r="H664" i="5"/>
  <c r="H608" i="5"/>
  <c r="I2215" i="5"/>
  <c r="J2215" i="5"/>
  <c r="J1198" i="5"/>
  <c r="R1198" i="5"/>
  <c r="I1198" i="5"/>
  <c r="H1198" i="5"/>
  <c r="F987" i="5"/>
  <c r="H851" i="5"/>
  <c r="F851" i="5"/>
  <c r="R1107" i="5"/>
  <c r="F931" i="5"/>
  <c r="I931" i="5"/>
  <c r="I1138" i="5"/>
  <c r="R867" i="5"/>
  <c r="I712" i="5"/>
  <c r="H710" i="5"/>
  <c r="H1526" i="5"/>
  <c r="R1526" i="5"/>
  <c r="F580" i="5"/>
  <c r="H836" i="5"/>
  <c r="J836" i="5"/>
  <c r="R1158" i="5"/>
  <c r="J1158" i="5"/>
  <c r="I1158" i="5"/>
  <c r="R931" i="5"/>
  <c r="R1138" i="5"/>
  <c r="I679" i="5"/>
  <c r="F2265" i="5"/>
  <c r="I2199" i="5"/>
  <c r="R2199" i="5"/>
  <c r="J2199" i="5"/>
  <c r="H1051" i="5"/>
  <c r="R578" i="5"/>
  <c r="F578" i="5"/>
  <c r="R306" i="5"/>
  <c r="R243" i="5"/>
  <c r="J1761" i="5"/>
  <c r="I1510" i="5"/>
  <c r="F1138" i="5"/>
  <c r="F891" i="5"/>
  <c r="H2265" i="5"/>
  <c r="F974" i="5"/>
  <c r="I2397" i="5"/>
  <c r="F2397" i="5"/>
  <c r="I2253" i="5"/>
  <c r="R2253" i="5"/>
  <c r="J2253" i="5"/>
  <c r="H2253" i="5"/>
  <c r="I2257" i="5"/>
  <c r="J2257" i="5"/>
  <c r="J1403" i="5"/>
  <c r="H1403" i="5"/>
  <c r="R191" i="5"/>
  <c r="R103" i="5"/>
  <c r="R314" i="5"/>
  <c r="R330" i="5"/>
  <c r="J1510" i="5"/>
  <c r="H891" i="5"/>
  <c r="H915" i="5"/>
  <c r="J608" i="5"/>
  <c r="I2189" i="5"/>
  <c r="H2189" i="5"/>
  <c r="I1851" i="5"/>
  <c r="F1851" i="5"/>
  <c r="I1633" i="5"/>
  <c r="F1633" i="5"/>
  <c r="R239" i="5"/>
  <c r="F915" i="5"/>
  <c r="H712" i="5"/>
  <c r="I2213" i="5"/>
  <c r="R2213" i="5"/>
  <c r="J2213" i="5"/>
  <c r="H2213" i="5"/>
  <c r="F2213" i="5"/>
  <c r="J2381" i="5"/>
  <c r="I2381" i="5"/>
  <c r="J1309" i="5"/>
  <c r="I1309" i="5"/>
  <c r="J1325" i="5"/>
  <c r="F1325" i="5"/>
  <c r="R43" i="5"/>
  <c r="R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R163"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R279" i="5"/>
  <c r="R717" i="5"/>
  <c r="H717" i="5"/>
  <c r="R251"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752" i="5"/>
  <c r="F752" i="5"/>
  <c r="R602" i="5"/>
  <c r="F602" i="5"/>
  <c r="R600" i="5"/>
  <c r="J600" i="5"/>
  <c r="F600" i="5"/>
  <c r="R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R287" i="5"/>
  <c r="R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R472"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R496" i="5"/>
  <c r="B29" i="6"/>
  <c r="G29" i="6" s="1"/>
  <c r="F2426" i="5"/>
  <c r="R2426" i="5"/>
  <c r="J2426" i="5"/>
  <c r="I2426" i="5"/>
  <c r="H2426" i="5"/>
  <c r="F2446" i="5"/>
  <c r="H2446" i="5"/>
  <c r="J2446" i="5"/>
  <c r="I2446" i="5"/>
  <c r="R2446" i="5"/>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R486" i="5"/>
  <c r="R467" i="5"/>
  <c r="F521" i="5"/>
  <c r="R521" i="5"/>
  <c r="J521" i="5"/>
  <c r="I521" i="5"/>
  <c r="H521" i="5"/>
  <c r="F541" i="5"/>
  <c r="R541" i="5"/>
  <c r="J541" i="5"/>
  <c r="I541" i="5"/>
  <c r="H541" i="5"/>
  <c r="R466" i="5"/>
  <c r="R378" i="5"/>
  <c r="R340" i="5"/>
  <c r="R394" i="5"/>
  <c r="R374" i="5"/>
  <c r="R355" i="5"/>
  <c r="R324" i="5"/>
  <c r="R284" i="5"/>
  <c r="R276" i="5"/>
  <c r="R260" i="5"/>
  <c r="R252" i="5"/>
  <c r="R244" i="5"/>
  <c r="R236" i="5"/>
  <c r="R132" i="5"/>
  <c r="R402" i="5"/>
  <c r="R116" i="5"/>
  <c r="R104" i="5"/>
  <c r="B45" i="6"/>
  <c r="G45" i="6" s="1"/>
  <c r="D17" i="6"/>
  <c r="H2439" i="5"/>
  <c r="F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R506" i="5"/>
  <c r="R490" i="5"/>
  <c r="R398" i="5"/>
  <c r="R362" i="5"/>
  <c r="R184" i="5"/>
  <c r="R328" i="5"/>
  <c r="R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R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R442" i="5"/>
  <c r="R410" i="5"/>
  <c r="R216" i="5"/>
  <c r="R140" i="5"/>
  <c r="R192"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517" i="5"/>
  <c r="R517" i="5"/>
  <c r="H517" i="5"/>
  <c r="J517" i="5"/>
  <c r="I517" i="5"/>
  <c r="R475" i="5"/>
  <c r="F525" i="5"/>
  <c r="R525" i="5"/>
  <c r="J525" i="5"/>
  <c r="I525" i="5"/>
  <c r="H525" i="5"/>
  <c r="H585" i="5"/>
  <c r="F585" i="5"/>
  <c r="R585" i="5"/>
  <c r="J585" i="5"/>
  <c r="I585" i="5"/>
  <c r="R346" i="5"/>
  <c r="R366" i="5"/>
  <c r="R390" i="5"/>
  <c r="R386" i="5"/>
  <c r="R367" i="5"/>
  <c r="R342" i="5"/>
  <c r="R296" i="5"/>
  <c r="R288" i="5"/>
  <c r="R280" i="5"/>
  <c r="R272" i="5"/>
  <c r="R256" i="5"/>
  <c r="R248" i="5"/>
  <c r="R232" i="5"/>
  <c r="R224" i="5"/>
  <c r="R382" i="5"/>
  <c r="R359" i="5"/>
  <c r="R208" i="5"/>
  <c r="R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H557" i="5"/>
  <c r="F557" i="5"/>
  <c r="R557" i="5"/>
  <c r="J557" i="5"/>
  <c r="I557" i="5"/>
  <c r="R462" i="5"/>
  <c r="R460" i="5"/>
  <c r="R375" i="5"/>
  <c r="R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R465" i="5"/>
  <c r="H561" i="5"/>
  <c r="F561" i="5"/>
  <c r="R561" i="5"/>
  <c r="J561" i="5"/>
  <c r="I561" i="5"/>
  <c r="H549" i="5"/>
  <c r="F549" i="5"/>
  <c r="R549" i="5"/>
  <c r="I549" i="5"/>
  <c r="J549" i="5"/>
  <c r="R434" i="5"/>
  <c r="R426" i="5"/>
  <c r="R370" i="5"/>
  <c r="R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J554" i="5"/>
  <c r="I554" i="5"/>
  <c r="H554" i="5"/>
  <c r="R554" i="5"/>
  <c r="F554" i="5"/>
  <c r="H581" i="5"/>
  <c r="F581" i="5"/>
  <c r="R581" i="5"/>
  <c r="J581" i="5"/>
  <c r="I581" i="5"/>
  <c r="I597" i="5"/>
  <c r="H597" i="5"/>
  <c r="F597" i="5"/>
  <c r="R597" i="5"/>
  <c r="J597" i="5"/>
  <c r="R354" i="5"/>
  <c r="R316" i="5"/>
  <c r="R160" i="5"/>
  <c r="R180" i="5"/>
  <c r="R200" i="5"/>
  <c r="R156" i="5"/>
  <c r="R308" i="5"/>
  <c r="R100" i="5"/>
  <c r="R312"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R458" i="5"/>
  <c r="R450" i="5"/>
  <c r="R418" i="5"/>
  <c r="R406" i="5"/>
  <c r="R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R485" i="5"/>
  <c r="H553" i="5"/>
  <c r="F553" i="5"/>
  <c r="R553" i="5"/>
  <c r="J553" i="5"/>
  <c r="I553" i="5"/>
  <c r="R454" i="5"/>
  <c r="R446" i="5"/>
  <c r="R438" i="5"/>
  <c r="R430" i="5"/>
  <c r="R422" i="5"/>
  <c r="R414" i="5"/>
  <c r="R164" i="5"/>
  <c r="R339" i="5"/>
  <c r="R212" i="5"/>
  <c r="R168" i="5"/>
  <c r="F2430" i="5"/>
  <c r="R2430" i="5"/>
  <c r="J2430" i="5"/>
  <c r="I2430" i="5"/>
  <c r="H2430" i="5"/>
  <c r="D6" i="6"/>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533" i="5"/>
  <c r="R533" i="5"/>
  <c r="H533" i="5"/>
  <c r="J533" i="5"/>
  <c r="I533" i="5"/>
  <c r="H569" i="5"/>
  <c r="F569" i="5"/>
  <c r="R569" i="5"/>
  <c r="J569" i="5"/>
  <c r="I569" i="5"/>
  <c r="H573" i="5"/>
  <c r="F573" i="5"/>
  <c r="R573" i="5"/>
  <c r="J573" i="5"/>
  <c r="I573" i="5"/>
  <c r="R474" i="5"/>
  <c r="R350" i="5"/>
  <c r="R108" i="5"/>
  <c r="R128" i="5"/>
  <c r="R136" i="5"/>
  <c r="R320" i="5"/>
  <c r="R112" i="5"/>
  <c r="S566" i="5"/>
  <c r="S412" i="5"/>
  <c r="S363" i="5"/>
  <c r="S226" i="5"/>
  <c r="S542" i="5"/>
  <c r="S121" i="5"/>
  <c r="S360" i="5"/>
  <c r="S146" i="5"/>
  <c r="S482" i="5"/>
  <c r="S149" i="5"/>
  <c r="S546" i="5"/>
  <c r="S117" i="5"/>
  <c r="S353" i="5"/>
  <c r="S178" i="5"/>
  <c r="S563" i="5"/>
  <c r="S459" i="5"/>
  <c r="S278" i="5"/>
  <c r="S222" i="5"/>
  <c r="S327" i="5"/>
  <c r="S311" i="5"/>
  <c r="S373" i="5"/>
  <c r="S130" i="5"/>
  <c r="S499" i="5"/>
  <c r="S455" i="5"/>
  <c r="S495" i="5"/>
  <c r="S508" i="5"/>
  <c r="S384" i="5"/>
  <c r="S523" i="5"/>
  <c r="S332" i="5"/>
  <c r="S535" i="5"/>
  <c r="S476" i="5"/>
  <c r="S336" i="5"/>
  <c r="S214" i="5"/>
  <c r="S329" i="5"/>
  <c r="S198" i="5"/>
  <c r="S371" i="5"/>
  <c r="S114" i="5"/>
  <c r="S351" i="5"/>
  <c r="S231" i="5"/>
  <c r="S162" i="5"/>
  <c r="S286" i="5"/>
  <c r="S270" i="5"/>
  <c r="S133" i="5"/>
  <c r="S23" i="5"/>
  <c r="S238" i="5"/>
  <c r="S245" i="5"/>
  <c r="S492" i="5"/>
  <c r="S322" i="5"/>
  <c r="S456" i="5"/>
  <c r="S376" i="5"/>
  <c r="S504" i="5"/>
  <c r="S323" i="5"/>
  <c r="S483" i="5"/>
  <c r="S488" i="5"/>
  <c r="S590" i="5"/>
  <c r="S368" i="5"/>
  <c r="S530" i="5"/>
  <c r="S480" i="5"/>
  <c r="S234" i="5"/>
  <c r="S185" i="5"/>
  <c r="S290" i="5"/>
  <c r="S182" i="5"/>
  <c r="S531" i="5"/>
  <c r="S399" i="5"/>
  <c r="S250" i="5"/>
  <c r="S345" i="5"/>
  <c r="S321" i="5"/>
  <c r="S528" i="5"/>
  <c r="S141" i="5"/>
  <c r="S516" i="5"/>
  <c r="S594" i="5"/>
  <c r="S134" i="5"/>
  <c r="S507" i="5"/>
  <c r="S158" i="5"/>
  <c r="S333" i="5"/>
  <c r="S451" i="5"/>
  <c r="S335" i="5"/>
  <c r="S205" i="5"/>
  <c r="S126" i="5"/>
  <c r="S153" i="5"/>
  <c r="S166" i="5"/>
  <c r="S118" i="5"/>
  <c r="S317" i="5"/>
  <c r="S582" i="5"/>
  <c r="S500" i="5"/>
  <c r="S347" i="5"/>
  <c r="S512" i="5"/>
  <c r="S221" i="5"/>
  <c r="S503" i="5"/>
  <c r="S478" i="5"/>
  <c r="S326" i="5"/>
  <c r="S514" i="5"/>
  <c r="S558" i="5"/>
  <c r="S230" i="5"/>
  <c r="S387" i="5"/>
  <c r="S559" i="5"/>
  <c r="S487" i="5"/>
  <c r="S551" i="5"/>
  <c r="S294" i="5"/>
  <c r="S170" i="5"/>
  <c r="S138" i="5"/>
  <c r="S202" i="5"/>
  <c r="S519" i="5"/>
  <c r="S209" i="5"/>
  <c r="S253" i="5"/>
  <c r="S258" i="5"/>
  <c r="S139" i="5"/>
  <c r="S319" i="5"/>
  <c r="S249" i="5"/>
  <c r="S547" i="5"/>
  <c r="S273" i="5"/>
  <c r="S544" i="5"/>
  <c r="S526" i="5"/>
  <c r="S318" i="5"/>
  <c r="S233" i="5"/>
  <c r="S241" i="5"/>
  <c r="S173" i="5"/>
  <c r="S174" i="5"/>
  <c r="S379" i="5"/>
  <c r="S331" i="5"/>
  <c r="S282" i="5"/>
  <c r="S274" i="5"/>
  <c r="S217" i="5"/>
  <c r="S218" i="5"/>
  <c r="S285" i="5"/>
  <c r="S266" i="5"/>
  <c r="S540" i="5"/>
  <c r="S520" i="5"/>
  <c r="S186" i="5"/>
  <c r="S550" i="5"/>
  <c r="S165" i="5"/>
  <c r="S338" i="5"/>
  <c r="S536" i="5"/>
  <c r="S310" i="5"/>
  <c r="S498" i="5"/>
  <c r="S122" i="5"/>
  <c r="S484" i="5"/>
  <c r="S471" i="5"/>
  <c r="S298" i="5"/>
  <c r="S142" i="5"/>
  <c r="S515" i="5"/>
  <c r="S289" i="5"/>
  <c r="S181" i="5"/>
  <c r="S313" i="5"/>
  <c r="S242" i="5"/>
  <c r="S307" i="5"/>
  <c r="S337" i="5"/>
  <c r="S555" i="5"/>
  <c r="S570" i="5"/>
  <c r="S154" i="5"/>
  <c r="S301" i="5"/>
  <c r="S246" i="5"/>
  <c r="S254" i="5"/>
  <c r="S206" i="5"/>
  <c r="S325" i="5"/>
  <c r="S527" i="5"/>
  <c r="S369" i="5"/>
  <c r="S381" i="5"/>
  <c r="S309" i="5"/>
  <c r="S597" i="5"/>
  <c r="S599" i="5"/>
  <c r="S611" i="5"/>
  <c r="S601" i="5"/>
  <c r="S600" i="5"/>
  <c r="S382" i="5"/>
  <c r="X305" i="5"/>
  <c r="S533" i="5"/>
  <c r="S355" i="5"/>
  <c r="S602" i="5"/>
  <c r="S603" i="5"/>
  <c r="S605" i="5"/>
  <c r="S607" i="5"/>
  <c r="S314" i="5"/>
  <c r="AB12" i="5"/>
  <c r="AB9" i="5"/>
  <c r="AB10" i="5"/>
  <c r="AB14" i="5"/>
  <c r="G68" i="6" s="1"/>
  <c r="AB17" i="5"/>
  <c r="G65" i="6" s="1"/>
  <c r="AB16" i="5"/>
  <c r="AB8" i="5"/>
  <c r="AB13" i="5"/>
  <c r="AB15" i="5"/>
  <c r="AB11" i="5"/>
  <c r="AB7" i="5"/>
  <c r="G67" i="6" s="1"/>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339" i="5"/>
  <c r="S370" i="5"/>
  <c r="S517" i="5"/>
  <c r="S204" i="5"/>
  <c r="S423" i="5"/>
  <c r="S168" i="5"/>
  <c r="S308" i="5"/>
  <c r="S208" i="5"/>
  <c r="S288" i="5"/>
  <c r="S475" i="5"/>
  <c r="S236" i="5"/>
  <c r="S529" i="5"/>
  <c r="S334" i="5"/>
  <c r="S306" i="5"/>
  <c r="S458" i="5"/>
  <c r="S386" i="5"/>
  <c r="S534" i="5"/>
  <c r="S330" i="5"/>
  <c r="S262" i="5"/>
  <c r="S587" i="5"/>
  <c r="S156" i="5"/>
  <c r="S124" i="5"/>
  <c r="S260" i="5"/>
  <c r="S554" i="5"/>
  <c r="S509" i="5"/>
  <c r="S201" i="5"/>
  <c r="S522" i="5"/>
  <c r="S281" i="5"/>
  <c r="S565" i="5"/>
  <c r="S328" i="5"/>
  <c r="S447" i="5"/>
  <c r="S481" i="5"/>
  <c r="S200" i="5"/>
  <c r="S367" i="5"/>
  <c r="S268" i="5"/>
  <c r="S592" i="5"/>
  <c r="S438" i="5"/>
  <c r="S545" i="5"/>
  <c r="S391" i="5"/>
  <c r="S450" i="5"/>
  <c r="S184" i="5"/>
  <c r="S189" i="5"/>
  <c r="S442" i="5"/>
  <c r="S136" i="5"/>
  <c r="S272" i="5"/>
  <c r="S415"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446" i="5"/>
  <c r="S224" i="5"/>
  <c r="S537" i="5"/>
  <c r="S300" i="5"/>
  <c r="S207" i="5"/>
  <c r="S485" i="5"/>
  <c r="S541" i="5"/>
  <c r="S573" i="5"/>
  <c r="S248" i="5"/>
  <c r="S374" i="5"/>
  <c r="S128" i="5"/>
  <c r="S426" i="5"/>
  <c r="S501" i="5"/>
  <c r="S132" i="5"/>
  <c r="S215"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63" i="5"/>
  <c r="S172" i="5"/>
  <c r="S211" i="5"/>
  <c r="S474" i="5"/>
  <c r="S585" i="5"/>
  <c r="S583" i="5"/>
  <c r="S148" i="5"/>
  <c r="S588" i="5"/>
  <c r="S489" i="5"/>
  <c r="S593" i="5"/>
  <c r="R16" i="5"/>
  <c r="R10" i="5"/>
  <c r="R7" i="5"/>
  <c r="R12" i="5"/>
  <c r="R8" i="5"/>
  <c r="R15" i="5"/>
  <c r="R11" i="5"/>
  <c r="R14" i="5"/>
  <c r="S16" i="5"/>
  <c r="S76" i="5"/>
  <c r="S54" i="5"/>
  <c r="S30" i="5"/>
  <c r="S112" i="5"/>
  <c r="S75" i="5"/>
  <c r="S13" i="5"/>
  <c r="S51" i="5"/>
  <c r="S21" i="5"/>
  <c r="S99" i="5"/>
  <c r="S33" i="5"/>
  <c r="S56" i="5"/>
  <c r="S48" i="5"/>
  <c r="S45" i="5"/>
  <c r="S5" i="5"/>
  <c r="S57" i="5"/>
  <c r="S61" i="5"/>
  <c r="S62" i="5"/>
  <c r="S37" i="5"/>
  <c r="S9" i="5"/>
  <c r="S78" i="5"/>
  <c r="S105" i="5"/>
  <c r="S82" i="5"/>
  <c r="S89" i="5"/>
  <c r="S108" i="5"/>
  <c r="S52" i="5"/>
  <c r="S35" i="5"/>
  <c r="S88" i="5"/>
  <c r="S81" i="5"/>
  <c r="S63" i="5"/>
  <c r="S83" i="5"/>
  <c r="S34" i="5"/>
  <c r="S90" i="5"/>
  <c r="S100" i="5"/>
  <c r="S84" i="5"/>
  <c r="S60" i="5"/>
  <c r="S107" i="5"/>
  <c r="S41" i="5"/>
  <c r="S26" i="5"/>
  <c r="S96" i="5"/>
  <c r="S98" i="5"/>
  <c r="S20" i="5"/>
  <c r="S95" i="5"/>
  <c r="S71" i="5"/>
  <c r="S22" i="5"/>
  <c r="S67" i="5"/>
  <c r="S80" i="5"/>
  <c r="S101" i="5"/>
  <c r="S66" i="5"/>
  <c r="S18" i="5"/>
  <c r="S86" i="5"/>
  <c r="S14" i="5"/>
  <c r="S8" i="5"/>
  <c r="S77" i="5"/>
  <c r="S32" i="5"/>
  <c r="S19" i="5"/>
  <c r="S39" i="5"/>
  <c r="S38" i="5"/>
  <c r="S110" i="5"/>
  <c r="S97" i="5"/>
  <c r="S6" i="5"/>
  <c r="G64" i="6" a="1"/>
  <c r="S12" i="5"/>
  <c r="S70" i="5"/>
  <c r="S46" i="5"/>
  <c r="S15" i="5"/>
  <c r="S85" i="5"/>
  <c r="S25" i="5"/>
  <c r="S31" i="5"/>
  <c r="S104" i="5"/>
  <c r="S50" i="5"/>
  <c r="S103" i="5"/>
  <c r="S49" i="5"/>
  <c r="S7" i="5"/>
  <c r="S36" i="5"/>
  <c r="S94" i="5"/>
  <c r="S102" i="5"/>
  <c r="S92" i="5"/>
  <c r="S91" i="5"/>
  <c r="S10" i="5"/>
  <c r="S87" i="5"/>
  <c r="S93" i="5"/>
  <c r="S59" i="5"/>
  <c r="S74" i="5"/>
  <c r="S55" i="5"/>
  <c r="S42" i="5"/>
  <c r="S53" i="5"/>
  <c r="S24" i="5"/>
  <c r="S109" i="5"/>
  <c r="S28" i="5"/>
  <c r="S17" i="5"/>
  <c r="S47" i="5"/>
  <c r="S65" i="5"/>
  <c r="S40" i="5"/>
  <c r="S64" i="5"/>
  <c r="S111" i="5"/>
  <c r="S44" i="5"/>
  <c r="S68" i="5"/>
  <c r="S27" i="5"/>
  <c r="S69" i="5"/>
  <c r="S79" i="5"/>
  <c r="S11" i="5"/>
  <c r="S106" i="5"/>
  <c r="S43" i="5"/>
  <c r="S29" i="5"/>
  <c r="S58" i="5"/>
  <c r="S72" i="5"/>
  <c r="S73" i="5"/>
  <c r="T16" i="5"/>
  <c r="B52" i="6" l="1"/>
  <c r="G52" i="6" s="1"/>
  <c r="B40" i="6"/>
  <c r="G40" i="6" s="1"/>
  <c r="B30" i="6"/>
  <c r="G30" i="6" s="1"/>
  <c r="B25" i="6"/>
  <c r="G25" i="6" s="1"/>
  <c r="B34" i="6"/>
  <c r="G34" i="6" s="1"/>
  <c r="B49" i="6"/>
  <c r="G49" i="6" s="1"/>
  <c r="B44" i="6"/>
  <c r="G44" i="6" s="1"/>
  <c r="F24" i="6"/>
  <c r="G19" i="6"/>
  <c r="H19" i="6" s="1"/>
  <c r="D19" i="6" s="1"/>
  <c r="B39" i="6"/>
  <c r="G39" i="6" s="1"/>
  <c r="F32" i="6"/>
  <c r="F52" i="6"/>
  <c r="F68" i="6"/>
  <c r="F42" i="6"/>
  <c r="F47" i="6"/>
  <c r="F37" i="6"/>
  <c r="C17" i="6"/>
  <c r="B47" i="6"/>
  <c r="G47" i="6" s="1"/>
  <c r="G22" i="6"/>
  <c r="H22" i="6" s="1"/>
  <c r="C22" i="6" s="1"/>
  <c r="B32" i="6"/>
  <c r="G32" i="6" s="1"/>
  <c r="B27" i="6"/>
  <c r="G27" i="6" s="1"/>
  <c r="H27" i="6" s="1"/>
  <c r="B42" i="6"/>
  <c r="G42" i="6" s="1"/>
  <c r="H68" i="6"/>
  <c r="D68" i="6" s="1"/>
  <c r="B37" i="6"/>
  <c r="G37" i="6" s="1"/>
  <c r="B43" i="4"/>
  <c r="A28" i="6" s="1"/>
  <c r="B77" i="4"/>
  <c r="A55" i="6" s="1"/>
  <c r="B61" i="4"/>
  <c r="A43" i="6" s="1"/>
  <c r="B49" i="4"/>
  <c r="A33" i="6" s="1"/>
  <c r="B83" i="4"/>
  <c r="A59" i="6" s="1"/>
  <c r="B85" i="4"/>
  <c r="A60" i="6" s="1"/>
  <c r="B79" i="4"/>
  <c r="A57" i="6" s="1"/>
  <c r="B75" i="4"/>
  <c r="A54" i="6" s="1"/>
  <c r="B81" i="4"/>
  <c r="A58" i="6" s="1"/>
  <c r="B31" i="4"/>
  <c r="A18" i="6" s="1"/>
  <c r="B87" i="4"/>
  <c r="A62" i="6" s="1"/>
  <c r="B55" i="4"/>
  <c r="A38" i="6" s="1"/>
  <c r="B67" i="4"/>
  <c r="A48" i="6" s="1"/>
  <c r="B89" i="4"/>
  <c r="A63" i="6" s="1"/>
  <c r="B37" i="4"/>
  <c r="A23" i="6" s="1"/>
  <c r="G16" i="6"/>
  <c r="H16" i="6" s="1"/>
  <c r="C16" i="6" s="1"/>
  <c r="B21" i="6"/>
  <c r="F21" i="6"/>
  <c r="C15" i="6"/>
  <c r="B35" i="6"/>
  <c r="G35" i="6" s="1"/>
  <c r="F25" i="6"/>
  <c r="G20" i="6"/>
  <c r="H20" i="6" s="1"/>
  <c r="D14" i="6"/>
  <c r="K65" i="6"/>
  <c r="C14" i="6"/>
  <c r="H24" i="6"/>
  <c r="D24" i="6" s="1"/>
  <c r="F34" i="6"/>
  <c r="C19" i="6"/>
  <c r="C12" i="6"/>
  <c r="C9" i="6"/>
  <c r="C11" i="6"/>
  <c r="C10" i="6"/>
  <c r="C8" i="6"/>
  <c r="C7" i="6"/>
  <c r="C5" i="6"/>
  <c r="C4" i="6"/>
  <c r="C68" i="6"/>
  <c r="B62" i="4"/>
  <c r="A44" i="6" s="1"/>
  <c r="B34" i="4"/>
  <c r="A21" i="6" s="1"/>
  <c r="A27" i="6"/>
  <c r="B69" i="4"/>
  <c r="A50" i="6" s="1"/>
  <c r="B58" i="4"/>
  <c r="A41" i="6" s="1"/>
  <c r="B52" i="4"/>
  <c r="A36" i="6" s="1"/>
  <c r="D55" i="4"/>
  <c r="A17" i="6"/>
  <c r="B70" i="4"/>
  <c r="A51" i="6" s="1"/>
  <c r="B64" i="4"/>
  <c r="A46" i="6" s="1"/>
  <c r="G69" i="6" a="1"/>
  <c r="G69" i="6" s="1"/>
  <c r="H69" i="6" s="1"/>
  <c r="B65" i="4"/>
  <c r="A47" i="6" s="1"/>
  <c r="B56" i="4"/>
  <c r="A39" i="6" s="1"/>
  <c r="B71" i="4"/>
  <c r="A52" i="6" s="1"/>
  <c r="B53" i="4"/>
  <c r="A37" i="6" s="1"/>
  <c r="B50" i="4"/>
  <c r="A34" i="6" s="1"/>
  <c r="B68" i="4"/>
  <c r="A49" i="6" s="1"/>
  <c r="G74" i="4"/>
  <c r="D43" i="4"/>
  <c r="D37" i="4"/>
  <c r="B63" i="4"/>
  <c r="A45" i="6" s="1"/>
  <c r="G55" i="4"/>
  <c r="D74" i="4"/>
  <c r="B51" i="4"/>
  <c r="A35" i="6" s="1"/>
  <c r="G67" i="4"/>
  <c r="B57" i="4"/>
  <c r="A40" i="6" s="1"/>
  <c r="G37" i="4"/>
  <c r="D31" i="4"/>
  <c r="D67" i="4"/>
  <c r="A15" i="6"/>
  <c r="G43" i="4"/>
  <c r="D49" i="4"/>
  <c r="G61" i="4"/>
  <c r="G64" i="6"/>
  <c r="B32" i="4"/>
  <c r="A19" i="6" s="1"/>
  <c r="G49" i="4"/>
  <c r="T13" i="5"/>
  <c r="T104" i="5"/>
  <c r="T78" i="5"/>
  <c r="T49" i="5"/>
  <c r="T43" i="5"/>
  <c r="T53" i="5"/>
  <c r="T91" i="5"/>
  <c r="T64" i="5"/>
  <c r="T17" i="5"/>
  <c r="T57" i="5"/>
  <c r="T15" i="5"/>
  <c r="T34" i="5"/>
  <c r="T111" i="5"/>
  <c r="T112" i="5"/>
  <c r="T45" i="5"/>
  <c r="T99" i="5"/>
  <c r="T42" i="5"/>
  <c r="T36" i="5"/>
  <c r="T48" i="5"/>
  <c r="T51" i="5"/>
  <c r="T69" i="5"/>
  <c r="T28" i="5"/>
  <c r="T75" i="5"/>
  <c r="T81" i="5"/>
  <c r="T110" i="5"/>
  <c r="T40" i="5"/>
  <c r="T29" i="5"/>
  <c r="T27" i="5"/>
  <c r="T26" i="5"/>
  <c r="T95" i="5"/>
  <c r="T67" i="5"/>
  <c r="T70" i="5"/>
  <c r="T12" i="5"/>
  <c r="T44" i="5"/>
  <c r="T97" i="5"/>
  <c r="T106" i="5"/>
  <c r="T19" i="5"/>
  <c r="T94" i="5"/>
  <c r="T52" i="5"/>
  <c r="T9" i="5"/>
  <c r="T54" i="5"/>
  <c r="T21" i="5"/>
  <c r="T14" i="5"/>
  <c r="T47" i="5"/>
  <c r="T6" i="5"/>
  <c r="T5" i="5"/>
  <c r="T55" i="5"/>
  <c r="T105" i="5"/>
  <c r="T92" i="5"/>
  <c r="T61" i="5"/>
  <c r="T102" i="5"/>
  <c r="T71" i="5"/>
  <c r="T68" i="5"/>
  <c r="T58" i="5"/>
  <c r="T109" i="5"/>
  <c r="T85" i="5"/>
  <c r="T22" i="5"/>
  <c r="T7" i="5"/>
  <c r="T11" i="5"/>
  <c r="T86" i="5"/>
  <c r="T88" i="5"/>
  <c r="T73" i="5"/>
  <c r="T30" i="5"/>
  <c r="T18" i="5"/>
  <c r="T72" i="5"/>
  <c r="T39" i="5"/>
  <c r="T82" i="5"/>
  <c r="T96" i="5"/>
  <c r="T77" i="5"/>
  <c r="T37" i="5"/>
  <c r="T76" i="5"/>
  <c r="T89" i="5"/>
  <c r="T98" i="5"/>
  <c r="T31" i="5"/>
  <c r="T25" i="5"/>
  <c r="T63" i="5"/>
  <c r="T100" i="5"/>
  <c r="T8" i="5"/>
  <c r="T10" i="5"/>
  <c r="T74" i="5"/>
  <c r="T101" i="5"/>
  <c r="T20" i="5"/>
  <c r="T83" i="5"/>
  <c r="T33" i="5"/>
  <c r="T79" i="5"/>
  <c r="T87" i="5"/>
  <c r="T93" i="5"/>
  <c r="T84" i="5"/>
  <c r="T60" i="5"/>
  <c r="T46" i="5"/>
  <c r="T80" i="5"/>
  <c r="T59" i="5"/>
  <c r="T50" i="5"/>
  <c r="T90" i="5"/>
  <c r="T32" i="5"/>
  <c r="T56" i="5"/>
  <c r="T65" i="5"/>
  <c r="T35" i="5"/>
  <c r="T103" i="5"/>
  <c r="T41" i="5"/>
  <c r="T38" i="5"/>
  <c r="H52" i="6" l="1"/>
  <c r="H32" i="6"/>
  <c r="D32" i="6" s="1"/>
  <c r="F49" i="6"/>
  <c r="H49" i="6" s="1"/>
  <c r="F44" i="6"/>
  <c r="H44" i="6" s="1"/>
  <c r="F39" i="6"/>
  <c r="H39" i="6" s="1"/>
  <c r="F65" i="6"/>
  <c r="F29" i="6"/>
  <c r="H29" i="6" s="1"/>
  <c r="H34" i="6"/>
  <c r="D34" i="6" s="1"/>
  <c r="D27" i="6"/>
  <c r="C27" i="6"/>
  <c r="H37" i="6"/>
  <c r="H47" i="6"/>
  <c r="K68" i="6"/>
  <c r="D22" i="6"/>
  <c r="H42" i="6"/>
  <c r="B41" i="6"/>
  <c r="G41" i="6" s="1"/>
  <c r="B26" i="6"/>
  <c r="G26" i="6" s="1"/>
  <c r="G21" i="6"/>
  <c r="B51" i="6"/>
  <c r="G51" i="6" s="1"/>
  <c r="B36" i="6"/>
  <c r="G36" i="6" s="1"/>
  <c r="D16" i="6"/>
  <c r="F26" i="6"/>
  <c r="B46" i="6"/>
  <c r="G46" i="6" s="1"/>
  <c r="H21" i="6"/>
  <c r="K67" i="6" s="1"/>
  <c r="B31" i="6"/>
  <c r="G31" i="6" s="1"/>
  <c r="D20" i="6"/>
  <c r="C20" i="6"/>
  <c r="K66" i="6"/>
  <c r="F40" i="6"/>
  <c r="H40" i="6" s="1"/>
  <c r="F50" i="6"/>
  <c r="H50" i="6" s="1"/>
  <c r="F66" i="6"/>
  <c r="H66" i="6" s="1"/>
  <c r="F35" i="6"/>
  <c r="H35" i="6" s="1"/>
  <c r="F30" i="6"/>
  <c r="H30" i="6" s="1"/>
  <c r="F45" i="6"/>
  <c r="H45" i="6" s="1"/>
  <c r="H25" i="6"/>
  <c r="C24" i="6"/>
  <c r="B64" i="6"/>
  <c r="H64" i="6"/>
  <c r="C32" i="6" l="1"/>
  <c r="D52" i="6"/>
  <c r="C52" i="6"/>
  <c r="D44" i="6"/>
  <c r="C44" i="6"/>
  <c r="D49" i="6"/>
  <c r="C49" i="6"/>
  <c r="D39" i="6"/>
  <c r="C39" i="6"/>
  <c r="D29" i="6"/>
  <c r="C29" i="6"/>
  <c r="C34" i="6"/>
  <c r="C2" i="6"/>
  <c r="B2" i="6"/>
  <c r="H65" i="6"/>
  <c r="D42" i="6"/>
  <c r="C42" i="6"/>
  <c r="D47" i="6"/>
  <c r="C47" i="6"/>
  <c r="D37" i="6"/>
  <c r="C37" i="6"/>
  <c r="F67" i="6"/>
  <c r="H67" i="6" s="1"/>
  <c r="H26" i="6"/>
  <c r="F31" i="6"/>
  <c r="H31" i="6" s="1"/>
  <c r="F51" i="6"/>
  <c r="H51" i="6" s="1"/>
  <c r="F46" i="6"/>
  <c r="H46" i="6" s="1"/>
  <c r="F41" i="6"/>
  <c r="H41" i="6" s="1"/>
  <c r="F36" i="6"/>
  <c r="H36" i="6" s="1"/>
  <c r="F54" i="6"/>
  <c r="F59" i="6" s="1"/>
  <c r="H59" i="6" s="1"/>
  <c r="D59" i="6" s="1"/>
  <c r="D21" i="6"/>
  <c r="C21" i="6"/>
  <c r="D45" i="6"/>
  <c r="C45" i="6"/>
  <c r="D30" i="6"/>
  <c r="C30" i="6"/>
  <c r="D35" i="6"/>
  <c r="C35" i="6"/>
  <c r="D66" i="6"/>
  <c r="C66" i="6"/>
  <c r="D50" i="6"/>
  <c r="C50" i="6"/>
  <c r="D40" i="6"/>
  <c r="C40" i="6"/>
  <c r="D25" i="6"/>
  <c r="C25" i="6"/>
  <c r="C64" i="6"/>
  <c r="D64" i="6"/>
  <c r="D65" i="6" l="1"/>
  <c r="C65" i="6"/>
  <c r="F63" i="6"/>
  <c r="H63" i="6" s="1"/>
  <c r="F60" i="6"/>
  <c r="H60" i="6" s="1"/>
  <c r="D60" i="6" s="1"/>
  <c r="F57" i="6"/>
  <c r="H57" i="6" s="1"/>
  <c r="D36" i="6"/>
  <c r="C36" i="6"/>
  <c r="H54" i="6"/>
  <c r="D41" i="6"/>
  <c r="C41" i="6"/>
  <c r="D46" i="6"/>
  <c r="C46" i="6"/>
  <c r="C59" i="6"/>
  <c r="F58" i="6"/>
  <c r="H58" i="6" s="1"/>
  <c r="D51" i="6"/>
  <c r="C51" i="6"/>
  <c r="F55" i="6"/>
  <c r="F62" i="6"/>
  <c r="H62" i="6" s="1"/>
  <c r="D31" i="6"/>
  <c r="C31" i="6"/>
  <c r="D26" i="6"/>
  <c r="C26" i="6"/>
  <c r="D67" i="6"/>
  <c r="C67" i="6"/>
  <c r="C60" i="6" l="1"/>
  <c r="C63" i="6"/>
  <c r="D63" i="6"/>
  <c r="C62" i="6"/>
  <c r="D62" i="6"/>
  <c r="F56" i="6"/>
  <c r="H56" i="6" s="1"/>
  <c r="H55" i="6"/>
  <c r="D54" i="6"/>
  <c r="C54" i="6"/>
  <c r="C58" i="6"/>
  <c r="D58" i="6"/>
  <c r="D57" i="6"/>
  <c r="C57" i="6"/>
  <c r="D55" i="6" l="1"/>
  <c r="H70" i="6"/>
  <c r="D2" i="6" s="1"/>
  <c r="C55" i="6"/>
  <c r="D56" i="6"/>
  <c r="C56"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<sst xmlns="http://schemas.openxmlformats.org/spreadsheetml/2006/main" count="26525" uniqueCount="15882">
  <si>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</si>
  <si>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</si>
  <si>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</si>
  <si>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</si>
  <si>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</si>
  <si>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</si>
  <si>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</si>
  <si>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</si>
  <si>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</si>
  <si>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</si>
  <si>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</si>
  <si>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</si>
  <si>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</si>
  <si>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</si>
  <si>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</si>
  <si>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</si>
  <si>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</si>
  <si>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</si>
  <si>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</si>
  <si>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</si>
  <si>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</si>
  <si>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</si>
  <si>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</si>
  <si>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</si>
  <si>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</si>
  <si>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</si>
  <si>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</si>
  <si>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</si>
  <si>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</si>
  <si>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</si>
  <si>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</si>
  <si>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</si>
  <si>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</si>
  <si>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</si>
  <si>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</si>
  <si>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</si>
  <si>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</si>
  <si>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</si>
  <si>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</si>
  <si>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</si>
  <si>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</si>
  <si>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</si>
  <si>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</si>
  <si>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</si>
  <si>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</si>
  <si>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</si>
  <si>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</si>
  <si>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</si>
  <si>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</si>
  <si>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</si>
  <si>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</si>
  <si>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</si>
  <si>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</si>
  <si>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</si>
  <si>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</si>
  <si>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</si>
  <si>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</si>
  <si>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</si>
  <si>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</si>
  <si>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</si>
  <si>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</si>
  <si>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</si>
  <si>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</si>
  <si>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</si>
  <si>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</si>
  <si>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</si>
  <si>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</si>
  <si>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</si>
  <si>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</si>
  <si>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</si>
  <si>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</si>
  <si>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</si>
  <si>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</si>
  <si>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</si>
  <si>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</si>
  <si>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</si>
  <si>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</si>
  <si>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</si>
  <si>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</si>
  <si>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</si>
  <si>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</si>
  <si>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</si>
  <si>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</si>
  <si>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</si>
  <si>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</si>
  <si>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</si>
  <si>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</si>
  <si>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</si>
  <si>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</si>
  <si>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</si>
  <si>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</si>
  <si>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</si>
  <si>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</si>
  <si>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</si>
  <si>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</si>
  <si>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</si>
  <si>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</si>
  <si>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</si>
  <si>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</si>
  <si>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</si>
  <si>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</si>
  <si>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</si>
  <si>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</si>
  <si>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</si>
  <si>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</si>
  <si>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</si>
  <si>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</si>
  <si>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</si>
  <si>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</si>
  <si>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</si>
  <si>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</si>
  <si>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</si>
  <si>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</si>
  <si>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</si>
  <si>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</si>
  <si>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</si>
  <si>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</si>
  <si>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</si>
  <si>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</si>
  <si>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</si>
  <si>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</si>
  <si>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</si>
  <si>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</si>
  <si>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</si>
  <si>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</si>
  <si>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</si>
  <si>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</si>
  <si>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</si>
  <si>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</si>
  <si>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</si>
  <si>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</si>
  <si>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</si>
  <si>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</si>
  <si>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</si>
  <si>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</si>
  <si>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</si>
  <si>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</si>
  <si>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</si>
  <si>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</si>
  <si>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</si>
  <si>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</si>
  <si>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</si>
  <si>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</si>
  <si>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</si>
  <si>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</si>
  <si>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</si>
  <si>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</si>
  <si>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</si>
  <si>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</si>
  <si>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</si>
  <si>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</si>
  <si>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</si>
  <si>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</si>
  <si>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</si>
  <si>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</si>
  <si>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</si>
  <si>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</si>
  <si>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</si>
  <si>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</si>
  <si>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</si>
  <si>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</si>
  <si>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</si>
  <si>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</si>
  <si>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</si>
  <si>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</si>
  <si>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</si>
  <si>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</si>
  <si>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</si>
  <si>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</si>
  <si>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</si>
  <si>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</si>
  <si>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</si>
  <si>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</si>
  <si>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</si>
  <si>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</si>
  <si>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</si>
  <si>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</si>
  <si>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</si>
  <si>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</si>
  <si>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</si>
  <si>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</si>
  <si>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</si>
  <si>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</si>
  <si>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</si>
  <si>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</si>
  <si>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</si>
  <si>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</si>
  <si>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</si>
  <si>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</si>
  <si>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</si>
  <si>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</si>
  <si>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</si>
  <si>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</si>
  <si>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</si>
  <si>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</si>
  <si>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</si>
  <si>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</si>
  <si>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</si>
  <si>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</si>
  <si>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</si>
  <si>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</si>
  <si>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</si>
  <si>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</si>
  <si>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</si>
  <si>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</si>
  <si>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</si>
  <si>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</si>
  <si>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</si>
  <si>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</si>
  <si>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</si>
  <si>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</si>
  <si>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</si>
  <si>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</si>
  <si>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</si>
  <si>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</si>
  <si>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</si>
  <si>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</si>
  <si>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</si>
  <si>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</si>
  <si>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</si>
  <si>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</si>
  <si>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</si>
  <si>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</si>
  <si>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</si>
  <si>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</si>
  <si>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</si>
  <si>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</si>
  <si>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</si>
  <si>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</si>
  <si>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</si>
  <si>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</si>
  <si>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</si>
  <si>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</si>
  <si>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</si>
  <si>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</si>
  <si>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</si>
  <si>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</si>
  <si>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</si>
  <si>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</si>
  <si>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</si>
  <si>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</si>
  <si>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</si>
  <si>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</si>
  <si>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</si>
  <si>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</si>
  <si>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</si>
  <si>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</si>
  <si>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</si>
  <si>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</si>
  <si>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</si>
  <si>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</si>
  <si>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</si>
  <si>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</si>
  <si>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</si>
  <si>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</si>
  <si>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</si>
  <si>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</si>
  <si>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</si>
  <si>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</si>
  <si>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</si>
  <si>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</si>
  <si>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</si>
  <si>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</si>
  <si>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</si>
  <si>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</si>
  <si>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</si>
  <si>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</si>
  <si>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</si>
  <si>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</si>
  <si>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</si>
  <si>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</si>
  <si>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</si>
  <si>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</si>
  <si>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</si>
  <si>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</si>
  <si>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</si>
  <si>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</si>
  <si>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</si>
  <si>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</si>
  <si>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</si>
  <si>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</si>
  <si>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</si>
  <si>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</si>
  <si>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</si>
  <si>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</si>
  <si>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</si>
  <si>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</si>
  <si>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</si>
  <si>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</si>
  <si>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</si>
  <si>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</si>
  <si>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</si>
  <si>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</si>
  <si>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</si>
  <si>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</si>
  <si>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</si>
  <si>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</si>
  <si>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</si>
  <si>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</si>
  <si>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</si>
  <si>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</si>
  <si>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</si>
  <si>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</si>
  <si>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</si>
  <si>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</si>
  <si>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</si>
  <si>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</si>
  <si>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</si>
  <si>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</si>
  <si>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</si>
  <si>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</si>
  <si>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</si>
  <si>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</si>
  <si>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</si>
  <si>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</si>
  <si>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</si>
  <si>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</si>
  <si>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</si>
  <si>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</si>
  <si>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</si>
  <si>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</si>
  <si>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</si>
  <si>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</si>
  <si>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</si>
  <si>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</si>
  <si>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</si>
  <si>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</si>
  <si>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</si>
  <si>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</si>
  <si>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</si>
  <si>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</si>
  <si>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</si>
  <si>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</si>
  <si>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</si>
  <si>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</si>
  <si>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</si>
  <si>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</si>
  <si>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</si>
  <si>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</si>
  <si>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</si>
  <si>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</si>
  <si>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</si>
  <si>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</si>
  <si>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</si>
  <si>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</si>
  <si>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</si>
  <si>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</si>
  <si>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</si>
  <si>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</si>
  <si>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</si>
  <si>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</si>
  <si>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</si>
  <si>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</si>
  <si>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</si>
  <si>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</si>
  <si>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</si>
  <si>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</si>
  <si>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</si>
  <si>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</si>
  <si>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</si>
  <si>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</si>
  <si>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</si>
  <si>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</si>
  <si>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</si>
  <si>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</si>
  <si>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</si>
  <si>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</si>
  <si>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</si>
  <si>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</si>
  <si>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</si>
  <si>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</si>
  <si>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</si>
  <si>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</si>
  <si>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</si>
  <si>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</si>
  <si>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</si>
  <si>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</si>
  <si>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</si>
  <si>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</si>
  <si>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</si>
  <si>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</si>
  <si>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</si>
  <si>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</si>
  <si>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</si>
  <si>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</si>
  <si>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</si>
  <si>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</si>
  <si>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</si>
  <si>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</si>
  <si>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</si>
  <si>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</si>
  <si>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</si>
  <si>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</si>
  <si>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</si>
  <si>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</si>
  <si>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</si>
  <si>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</si>
  <si>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</si>
  <si>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</si>
  <si>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</si>
  <si>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</si>
  <si>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</si>
  <si>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</si>
  <si>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</si>
  <si>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</si>
  <si>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</si>
  <si>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</si>
  <si>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</si>
  <si>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</si>
  <si>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</si>
  <si>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</si>
  <si>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</si>
  <si>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</si>
  <si>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</si>
  <si>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</si>
  <si>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</si>
  <si>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</si>
  <si>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</si>
  <si>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</si>
  <si>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</si>
  <si>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</si>
  <si>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</si>
  <si>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</si>
  <si>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</si>
  <si>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</si>
  <si>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</si>
  <si>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</si>
  <si>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</si>
  <si>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</si>
  <si>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</si>
  <si>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</si>
  <si>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</si>
  <si>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</si>
  <si>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</si>
  <si>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</si>
  <si>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</si>
  <si>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</si>
  <si>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</si>
  <si>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</si>
  <si>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</si>
  <si>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</si>
  <si>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</si>
  <si>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</si>
  <si>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</si>
  <si>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</si>
  <si>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</si>
  <si>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</si>
  <si>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</si>
  <si>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</si>
  <si>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</si>
  <si>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</si>
  <si>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</si>
  <si>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</si>
  <si>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</si>
  <si>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</si>
  <si>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</si>
  <si>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</si>
  <si>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</si>
  <si>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</si>
  <si>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</si>
  <si>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</si>
  <si>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</si>
  <si>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</si>
  <si>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</si>
  <si>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</si>
  <si>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</si>
  <si>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</si>
  <si>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</si>
  <si>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</si>
  <si>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</si>
  <si>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</si>
  <si>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</si>
  <si>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</si>
  <si>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</si>
  <si>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</si>
  <si>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</si>
  <si>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</si>
  <si>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</si>
  <si>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</si>
  <si>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</si>
  <si>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</si>
  <si>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</si>
  <si>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</si>
  <si>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</si>
  <si>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</si>
  <si>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</si>
  <si>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</si>
  <si>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</si>
  <si>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</si>
  <si>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</si>
  <si>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</si>
  <si>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</si>
  <si>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</si>
  <si>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</si>
  <si>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</si>
  <si>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</si>
  <si>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</si>
  <si>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</si>
  <si>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</si>
  <si>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</si>
  <si>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</si>
  <si>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</si>
  <si>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</si>
  <si>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</si>
  <si>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</si>
  <si>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</si>
  <si>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</si>
  <si>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</si>
  <si>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</si>
  <si>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</si>
  <si>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</si>
  <si>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</si>
  <si>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</si>
  <si>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</si>
  <si>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</si>
  <si>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</si>
  <si>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</si>
  <si>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</si>
  <si>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</si>
  <si>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</si>
  <si>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</si>
  <si>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</si>
  <si>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</si>
  <si>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</si>
  <si>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</si>
  <si>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</si>
  <si>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</si>
  <si>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</si>
  <si>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</si>
  <si>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</si>
  <si>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</si>
  <si>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</si>
  <si>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</si>
  <si>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</si>
  <si>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</si>
  <si>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</si>
  <si>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</si>
  <si>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</si>
  <si>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</si>
  <si>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</si>
  <si>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</si>
  <si>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</si>
  <si>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</si>
  <si>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</si>
  <si>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</si>
  <si>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</si>
  <si>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</si>
  <si>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</si>
  <si>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</si>
  <si>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</si>
  <si>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</si>
  <si>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</si>
  <si>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</si>
  <si>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</si>
  <si>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</si>
  <si>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</si>
  <si>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</si>
  <si>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</si>
  <si>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</si>
  <si>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</si>
  <si>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</si>
  <si>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</si>
  <si>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</si>
  <si>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</si>
  <si>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</si>
  <si>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</si>
  <si>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</si>
  <si>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</si>
  <si>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</si>
  <si>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</si>
  <si>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</si>
  <si>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</si>
  <si>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</si>
  <si>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</si>
  <si>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</si>
  <si>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</si>
  <si>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</si>
  <si>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</si>
  <si>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</si>
  <si>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</si>
  <si>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</si>
  <si>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</si>
  <si>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</si>
  <si>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</si>
  <si>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</si>
  <si>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</si>
  <si>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</si>
  <si>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</si>
  <si>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</si>
  <si>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</si>
  <si>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</si>
  <si>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</si>
  <si>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</si>
  <si>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</si>
  <si>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</si>
  <si>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</si>
  <si>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</si>
  <si>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</si>
  <si>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</si>
  <si>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</si>
  <si>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</si>
  <si>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</si>
  <si>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</si>
  <si>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</si>
  <si>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</si>
  <si>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</si>
  <si>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</si>
  <si>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</si>
  <si>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</si>
  <si>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</si>
  <si>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</si>
  <si>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</si>
  <si>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</si>
  <si>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</si>
  <si>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</si>
  <si>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</si>
  <si>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</si>
  <si>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</si>
  <si>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</si>
  <si>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</si>
  <si>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</si>
  <si>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</si>
  <si>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</si>
  <si>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</si>
  <si>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</si>
  <si>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</si>
  <si>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</si>
  <si>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</si>
  <si>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</si>
  <si>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</si>
  <si>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</si>
  <si>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</si>
  <si>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</si>
  <si>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</si>
  <si>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</si>
  <si>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</si>
  <si>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</si>
  <si>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</si>
  <si>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</si>
  <si>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</si>
  <si>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</si>
  <si>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</si>
  <si>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</si>
  <si>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</si>
  <si>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</si>
  <si>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</si>
  <si>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</si>
  <si>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</si>
  <si>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</si>
  <si>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</si>
  <si>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</si>
  <si>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</si>
  <si>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</si>
  <si>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</si>
  <si>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</si>
  <si>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</si>
  <si>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</si>
  <si>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</si>
  <si>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</si>
  <si>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</si>
  <si>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</si>
  <si>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</si>
  <si>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</si>
  <si>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</si>
  <si>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</si>
  <si>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</si>
  <si>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</si>
  <si>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</si>
  <si>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</si>
  <si>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</si>
  <si>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</si>
  <si>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</si>
  <si>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</si>
  <si>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</si>
  <si>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</si>
  <si>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</si>
  <si>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</si>
  <si>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</si>
  <si>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</si>
  <si>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</si>
  <si>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</si>
  <si>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</si>
  <si>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</si>
  <si>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</si>
  <si>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</si>
  <si>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</si>
  <si>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</si>
  <si>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</si>
  <si>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</si>
  <si>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</si>
  <si>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</si>
  <si>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</si>
  <si>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</si>
  <si>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</si>
  <si>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</si>
  <si>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</si>
  <si>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</si>
  <si>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</si>
  <si>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</si>
  <si>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</si>
  <si>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</si>
  <si>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</si>
  <si>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</si>
  <si>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</si>
  <si>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</si>
  <si>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</si>
  <si>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</si>
  <si>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</si>
  <si>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</si>
  <si>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</si>
  <si>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</si>
  <si>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</si>
  <si>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</si>
  <si>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</si>
  <si>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</si>
  <si>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</si>
  <si>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</si>
  <si>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</si>
  <si>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</si>
  <si>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</si>
  <si>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</si>
  <si>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</si>
  <si>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</si>
  <si>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</si>
  <si>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</si>
  <si>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</si>
  <si>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</si>
  <si>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</si>
  <si>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</si>
  <si>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</si>
  <si>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</si>
  <si>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</si>
  <si>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</si>
  <si>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</si>
  <si>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</si>
  <si>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</si>
  <si>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</si>
  <si>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</si>
  <si>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</si>
  <si>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</si>
  <si>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</si>
  <si>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</si>
  <si>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</si>
  <si>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</si>
  <si>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</si>
  <si>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</si>
  <si>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</si>
  <si>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</si>
  <si>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</si>
  <si>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</si>
  <si>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</si>
  <si>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</si>
  <si>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</si>
  <si>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</si>
  <si>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</si>
  <si>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</si>
  <si>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</si>
  <si>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</si>
  <si>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</si>
  <si>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</si>
  <si>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</si>
  <si>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</si>
  <si>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</si>
  <si>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</si>
  <si>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</si>
  <si>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</si>
  <si>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</si>
  <si>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</si>
  <si>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</si>
  <si>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</si>
  <si>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</si>
  <si>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</si>
  <si>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</si>
  <si>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</si>
  <si>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</si>
  <si>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</si>
  <si>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</si>
  <si>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</si>
  <si>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</si>
  <si>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</si>
  <si>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</si>
  <si>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</si>
  <si>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</si>
  <si>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</si>
  <si>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</si>
  <si>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</si>
  <si>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</si>
  <si>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</si>
  <si>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</si>
  <si>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</si>
  <si>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</si>
  <si>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</si>
  <si>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</si>
  <si>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</si>
  <si>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</si>
  <si>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</si>
  <si>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</si>
  <si>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</si>
  <si>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</si>
  <si>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</si>
  <si>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</si>
  <si>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</si>
  <si>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</si>
  <si>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</si>
  <si>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</si>
  <si>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</si>
  <si>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</si>
  <si>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</si>
  <si>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</si>
  <si>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</si>
  <si>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</si>
  <si>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</si>
  <si>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</si>
  <si>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</si>
  <si>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</si>
  <si>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</si>
  <si>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</si>
  <si>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</si>
  <si>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</si>
  <si>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</si>
  <si>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</si>
  <si>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</si>
  <si>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</si>
  <si>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</si>
  <si>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</si>
  <si>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</si>
  <si>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</si>
  <si>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</si>
  <si>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</si>
  <si>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</si>
  <si>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</si>
  <si>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</si>
  <si>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</si>
  <si>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</si>
  <si>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</si>
  <si>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</si>
  <si>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</si>
  <si>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</si>
  <si>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</si>
  <si>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</si>
  <si>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</si>
  <si>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</si>
  <si>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</si>
  <si>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</si>
  <si>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</si>
  <si>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</si>
  <si>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</si>
  <si>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</si>
  <si>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</si>
  <si>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</si>
  <si>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</si>
  <si>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</si>
  <si>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</si>
  <si>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</si>
  <si>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</si>
  <si>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</si>
  <si>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</si>
  <si>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</si>
  <si>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</si>
  <si>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</si>
  <si>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</si>
  <si>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</si>
  <si>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</si>
  <si>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</si>
  <si>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</si>
  <si>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</si>
  <si>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</si>
  <si>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</si>
  <si>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</si>
  <si>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</si>
  <si>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</si>
  <si>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</si>
  <si>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</si>
  <si>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</si>
  <si>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</si>
  <si>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</si>
  <si>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</si>
  <si>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</si>
  <si>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</si>
  <si>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</si>
  <si>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</si>
  <si>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</si>
  <si>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</si>
  <si>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</si>
  <si>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</si>
  <si>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</si>
  <si>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</si>
  <si>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</si>
  <si>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</si>
  <si>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</si>
  <si>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</si>
  <si>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</si>
  <si>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</si>
  <si>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</si>
  <si>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</si>
  <si>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</si>
  <si>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</si>
  <si>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</si>
  <si>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</si>
  <si>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</si>
  <si>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</si>
  <si>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</si>
  <si>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</si>
  <si>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</si>
  <si>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</si>
  <si>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</si>
  <si>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</si>
  <si>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</si>
  <si>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</si>
  <si>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</si>
  <si>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</si>
  <si>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</si>
  <si>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</si>
  <si>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</si>
  <si>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</si>
  <si>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</si>
  <si>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</si>
  <si>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</si>
  <si>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</si>
  <si>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</si>
  <si>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</si>
  <si>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</si>
  <si>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</si>
  <si>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</si>
  <si>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</si>
  <si>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</si>
  <si>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</si>
  <si>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</si>
  <si>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</si>
  <si>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</si>
  <si>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</si>
  <si>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</si>
  <si>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</si>
  <si>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</si>
  <si>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</si>
  <si>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</si>
  <si>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</si>
  <si>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</si>
  <si>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</si>
  <si>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</si>
  <si>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</si>
  <si>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</si>
  <si>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</si>
  <si>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</si>
  <si>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</si>
  <si>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</si>
  <si>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</si>
  <si>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</si>
  <si>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</si>
  <si>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</si>
  <si>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</si>
  <si>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</si>
  <si>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</si>
  <si>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</si>
  <si>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</si>
  <si>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</si>
  <si>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</si>
  <si>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</si>
  <si>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</si>
  <si>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</si>
  <si>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</si>
  <si>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</si>
  <si>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</si>
  <si>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</si>
  <si>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</si>
  <si>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</si>
  <si>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</si>
  <si>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</si>
  <si>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</si>
  <si>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</si>
  <si>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</si>
  <si>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</si>
  <si>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</si>
  <si>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</si>
  <si>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</si>
  <si>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</si>
  <si>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</si>
  <si>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</si>
  <si>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</si>
  <si>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</si>
  <si>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</si>
  <si>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</si>
  <si>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</si>
  <si>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</si>
  <si>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</si>
  <si>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</si>
  <si>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</si>
  <si>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</si>
  <si>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</si>
  <si>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</si>
  <si>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</si>
  <si>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</si>
  <si>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</si>
  <si>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</si>
  <si>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</si>
  <si>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</si>
  <si>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</si>
  <si>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</si>
  <si>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</si>
  <si>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</si>
  <si>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</si>
  <si>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</si>
  <si>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</si>
  <si>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</si>
  <si>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</si>
  <si>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</si>
  <si>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</si>
  <si>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</si>
  <si>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</si>
  <si>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</si>
  <si>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</si>
  <si>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</si>
  <si>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</si>
  <si>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</si>
  <si>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</si>
  <si>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</si>
  <si>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</si>
  <si>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</si>
  <si>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</si>
  <si>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</si>
  <si>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</si>
  <si>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</si>
  <si>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</si>
  <si>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</si>
  <si>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</si>
  <si>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</si>
  <si>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</si>
  <si>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</si>
  <si>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</si>
  <si>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</si>
  <si>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</si>
  <si>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</si>
  <si>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</si>
  <si>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</si>
  <si>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</si>
  <si>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</si>
  <si>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</si>
  <si>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</si>
  <si>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</si>
  <si>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</si>
  <si>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</si>
  <si>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</si>
  <si>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</si>
  <si>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</si>
  <si>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</si>
  <si>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</si>
  <si>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</si>
  <si>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</si>
  <si>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</si>
  <si>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</si>
  <si>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</si>
  <si>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</si>
  <si>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</si>
  <si>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</si>
  <si>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</si>
  <si>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</si>
  <si>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</si>
  <si>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</si>
  <si>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</si>
  <si>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</si>
  <si>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</si>
  <si>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</si>
  <si>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</si>
  <si>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</si>
  <si>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</si>
  <si>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</si>
  <si>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</si>
  <si>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</si>
  <si>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</si>
  <si>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</si>
  <si>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</si>
  <si>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</si>
  <si>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</si>
  <si>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</si>
  <si>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</si>
  <si>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</si>
  <si>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</si>
  <si>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</si>
  <si>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</si>
  <si>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</si>
  <si>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</si>
  <si>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</si>
  <si>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</si>
  <si>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</si>
  <si>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</si>
  <si>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</si>
  <si>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</si>
  <si>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</si>
  <si>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</si>
  <si>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</si>
  <si>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</si>
  <si>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</si>
  <si>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</si>
  <si>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</si>
  <si>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</si>
  <si>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</si>
  <si>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</si>
  <si>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</si>
  <si>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</si>
  <si>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</si>
  <si>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</si>
  <si>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</si>
  <si>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</si>
  <si>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</si>
  <si>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</si>
  <si>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</si>
  <si>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</si>
  <si>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</si>
  <si>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</si>
  <si>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</si>
  <si>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</si>
  <si>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</si>
  <si>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</si>
  <si>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</si>
  <si>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</si>
  <si>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</si>
  <si>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</si>
  <si>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</si>
  <si>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</si>
  <si>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</si>
  <si>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</si>
  <si>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</si>
  <si>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</si>
  <si>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</si>
  <si>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</si>
  <si>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</si>
  <si>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</si>
  <si>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</si>
  <si>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</si>
  <si>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</si>
  <si>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</si>
  <si>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</si>
  <si>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</si>
  <si>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</si>
  <si>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</si>
  <si>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</si>
  <si>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</si>
  <si>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</si>
  <si>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</si>
  <si>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</si>
  <si>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</si>
  <si>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</si>
  <si>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</si>
  <si>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</si>
  <si>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</si>
  <si>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</si>
  <si>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</si>
  <si>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</si>
  <si>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</si>
  <si>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</si>
  <si>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</si>
  <si>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</si>
  <si>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</si>
  <si>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</si>
  <si>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</si>
  <si>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</si>
  <si>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</si>
  <si>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</si>
  <si>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</si>
  <si>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</si>
  <si>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</si>
  <si>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</si>
  <si>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</si>
  <si>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</si>
  <si>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</si>
  <si>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</si>
  <si>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</si>
  <si>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</si>
  <si>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</si>
  <si>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</si>
  <si>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</si>
  <si>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</si>
  <si>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</si>
  <si>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</si>
  <si>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</si>
  <si>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</si>
  <si>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</si>
  <si>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</si>
  <si>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</si>
  <si>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</si>
  <si>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</si>
  <si>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</si>
  <si>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</si>
  <si>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</si>
  <si>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</si>
  <si>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</si>
  <si>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</si>
  <si>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</si>
  <si>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</si>
  <si>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</si>
  <si>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</si>
  <si>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</si>
  <si>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</si>
  <si>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</si>
  <si>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</si>
  <si>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</si>
  <si>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</si>
  <si>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</si>
  <si>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</si>
  <si>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</si>
  <si>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</si>
  <si>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</si>
  <si>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</si>
  <si>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</si>
  <si>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</si>
  <si>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</si>
  <si>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</si>
  <si>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</si>
  <si>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</si>
  <si>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</si>
  <si>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</si>
  <si>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</si>
  <si>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</si>
  <si>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</si>
  <si>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</si>
  <si>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</si>
  <si>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</si>
  <si>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</si>
  <si>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</si>
  <si>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</si>
  <si>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</si>
  <si>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</si>
  <si>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</si>
  <si>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</si>
  <si>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</si>
  <si>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</si>
  <si>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</si>
  <si>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</si>
  <si>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</si>
  <si>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</si>
  <si>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</si>
  <si>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</si>
  <si>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</si>
  <si>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</si>
  <si>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</si>
  <si>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</si>
  <si>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</si>
  <si>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</si>
  <si>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</si>
  <si>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</si>
  <si>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</si>
  <si>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</si>
  <si>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</si>
  <si>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</si>
  <si>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</si>
  <si>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</si>
  <si>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</si>
  <si>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</si>
  <si>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</si>
  <si>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</si>
  <si>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</si>
  <si>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</si>
  <si>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</si>
  <si>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</si>
  <si>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</si>
  <si>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</si>
  <si>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</si>
  <si>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</si>
  <si>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</si>
  <si>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</si>
  <si>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</si>
  <si>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</si>
  <si>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</si>
  <si>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</si>
  <si>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</si>
  <si>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</si>
  <si>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</si>
  <si>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</si>
  <si>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</si>
  <si>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</si>
  <si>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</si>
  <si>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</si>
  <si>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</si>
  <si>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</si>
  <si>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</si>
  <si>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</si>
  <si>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</si>
  <si>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</si>
  <si>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</si>
  <si>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</si>
  <si>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</si>
  <si>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</si>
  <si>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</si>
  <si>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</si>
  <si>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</si>
  <si>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</si>
  <si>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</si>
  <si>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</si>
  <si>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</si>
  <si>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</si>
  <si>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</si>
  <si>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</si>
  <si>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</si>
  <si>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</si>
  <si>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</si>
  <si>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</si>
  <si>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</si>
  <si>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</si>
  <si>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</si>
  <si>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</si>
  <si>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</si>
  <si>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</si>
  <si>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</si>
  <si>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</si>
  <si>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</si>
  <si>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</si>
  <si>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</si>
  <si>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</si>
  <si>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</si>
  <si>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</si>
  <si>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</si>
  <si>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</si>
  <si>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</si>
  <si>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</si>
  <si>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</si>
  <si>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</si>
  <si>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</si>
  <si>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</si>
  <si>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</si>
  <si>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</si>
  <si>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</si>
  <si>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</si>
  <si>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</si>
  <si>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</si>
  <si>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</si>
  <si>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</si>
  <si>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</si>
  <si>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</si>
  <si>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</si>
  <si>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</si>
  <si>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</si>
  <si>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</si>
  <si>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</si>
  <si>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</si>
  <si>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</si>
  <si>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</si>
  <si>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</si>
  <si>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</si>
  <si>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</si>
  <si>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</si>
  <si>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</si>
  <si>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</si>
  <si>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</si>
  <si>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</si>
  <si>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</si>
  <si>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</si>
  <si>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</si>
  <si>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</si>
  <si>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</si>
  <si>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</si>
  <si>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</si>
  <si>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</si>
  <si>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</si>
  <si>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</si>
  <si>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</si>
  <si>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</si>
  <si>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</si>
  <si>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</si>
  <si>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</si>
  <si>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</si>
  <si>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</si>
  <si>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</si>
  <si>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</si>
  <si>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</si>
  <si>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</si>
  <si>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</si>
  <si>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</si>
  <si>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</si>
  <si>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</si>
  <si>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</si>
  <si>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</si>
  <si>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</si>
  <si>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</si>
  <si>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</si>
  <si>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</si>
  <si>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</si>
  <si>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</si>
  <si>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</si>
  <si>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</si>
  <si>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</si>
  <si>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</si>
  <si>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</si>
  <si>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</si>
  <si>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</si>
  <si>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</si>
  <si>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</si>
  <si>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</si>
  <si>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</si>
  <si>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</si>
  <si>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</si>
  <si>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</si>
  <si>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</si>
  <si>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</si>
  <si>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</si>
  <si>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</si>
  <si>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</si>
  <si>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</si>
  <si>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</si>
  <si>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</si>
  <si>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</si>
  <si>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</si>
  <si>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</si>
  <si>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</si>
  <si>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</si>
  <si>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</si>
  <si>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</si>
  <si>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</si>
  <si>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</si>
  <si>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</si>
  <si>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</si>
  <si>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</si>
  <si>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</si>
  <si>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</si>
  <si>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</si>
  <si>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</si>
  <si>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</si>
  <si>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</si>
  <si>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</si>
  <si>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</si>
  <si>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</si>
  <si>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</si>
  <si>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</si>
  <si>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</si>
  <si>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</si>
  <si>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</si>
  <si>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</si>
  <si>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</si>
  <si>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</si>
  <si>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</si>
  <si>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</si>
  <si>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</si>
  <si>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</si>
  <si>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</si>
  <si>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</si>
  <si>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</si>
  <si>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</si>
  <si>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</si>
  <si>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</si>
  <si>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</si>
  <si>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</si>
  <si>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</si>
  <si>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</si>
  <si>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</si>
  <si>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</si>
  <si>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</si>
  <si>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</si>
  <si>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</si>
  <si>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</si>
  <si>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</si>
  <si>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</si>
  <si>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</si>
  <si>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</si>
  <si>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</si>
  <si>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</si>
  <si>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</si>
  <si>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</si>
  <si>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</si>
  <si>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</si>
  <si>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</si>
  <si>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</si>
  <si>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</si>
  <si>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</si>
  <si>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</si>
  <si>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</si>
  <si>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</si>
  <si>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</si>
  <si>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</si>
  <si>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</si>
  <si>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</si>
  <si>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</si>
  <si>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</si>
  <si>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</si>
  <si>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</si>
  <si>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</si>
  <si>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</si>
  <si>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</si>
  <si>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</si>
  <si>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</si>
  <si>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</si>
  <si>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</si>
  <si>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</si>
  <si>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</si>
  <si>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</si>
  <si>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</si>
  <si>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</si>
  <si>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</si>
  <si>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</si>
  <si>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</si>
  <si>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</si>
  <si>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</si>
  <si>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</si>
  <si>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</si>
  <si>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</si>
  <si>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</si>
  <si>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</si>
  <si>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</si>
  <si>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</si>
  <si>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</si>
  <si>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</si>
  <si>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</si>
  <si>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</si>
  <si>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</si>
  <si>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</si>
  <si>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</si>
  <si>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</si>
  <si>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</si>
  <si>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</si>
  <si>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</si>
  <si>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</si>
  <si>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</si>
  <si>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</si>
  <si>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</si>
  <si>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</si>
  <si>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</si>
  <si>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</si>
  <si>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</si>
  <si>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</si>
  <si>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</si>
  <si>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</si>
  <si>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</si>
  <si>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</si>
  <si>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</si>
  <si>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</si>
  <si>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</si>
  <si>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</si>
  <si>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</si>
  <si>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</si>
  <si>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</si>
  <si>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</si>
  <si>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</si>
  <si>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</si>
  <si>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</si>
  <si>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</si>
  <si>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</si>
  <si>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</si>
  <si>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</si>
  <si>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</si>
  <si>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</si>
  <si>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</si>
  <si>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</si>
  <si>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</si>
  <si>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</si>
  <si>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</si>
  <si>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</si>
  <si>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</si>
  <si>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</si>
  <si>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</si>
  <si>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</si>
  <si>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</si>
  <si>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</si>
  <si>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</si>
  <si>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</si>
  <si>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</si>
  <si>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</si>
  <si>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</si>
  <si>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</si>
  <si>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</si>
  <si>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</si>
  <si>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</si>
  <si>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</si>
  <si>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</si>
  <si>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</si>
  <si>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</si>
  <si>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</si>
  <si>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</si>
  <si>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</si>
  <si>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</si>
  <si>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</si>
  <si>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</si>
  <si>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</si>
  <si>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</si>
  <si>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</si>
  <si>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</si>
  <si>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</si>
  <si>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</si>
  <si>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</si>
  <si>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</si>
  <si>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</si>
  <si>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</si>
  <si>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</si>
  <si>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</si>
  <si>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</si>
  <si>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</si>
  <si>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</si>
  <si>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</si>
  <si>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</si>
  <si>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</si>
  <si>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</si>
  <si>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</si>
  <si>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</si>
  <si>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</si>
  <si>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</si>
  <si>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</si>
  <si>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</si>
  <si>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</si>
  <si>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</si>
  <si>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</si>
  <si>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</si>
  <si>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</si>
  <si>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</si>
  <si>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</si>
  <si>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</si>
  <si>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</si>
  <si>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</si>
  <si>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</si>
  <si>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</si>
  <si>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</si>
  <si>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</si>
  <si>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</si>
  <si>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</si>
  <si>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</si>
  <si>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</si>
  <si>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</si>
  <si>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</si>
  <si>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</si>
  <si>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</si>
  <si>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</si>
  <si>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</si>
  <si>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</si>
  <si>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</si>
  <si>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</si>
  <si>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</si>
  <si>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</si>
  <si>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</si>
  <si>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</si>
  <si>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</si>
  <si>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</si>
  <si>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</si>
  <si>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</si>
  <si>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</si>
  <si>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</si>
  <si>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</si>
  <si>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</si>
  <si>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</si>
  <si>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</si>
  <si>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</si>
  <si>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</si>
  <si>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</si>
  <si>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</si>
  <si>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</si>
  <si>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</si>
  <si>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</si>
  <si>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</si>
  <si>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</si>
  <si>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</si>
  <si>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</si>
  <si>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</si>
  <si>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</si>
  <si>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</si>
  <si>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</si>
  <si>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</si>
  <si>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</si>
  <si>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</si>
  <si>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</si>
  <si>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</si>
  <si>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</si>
  <si>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</si>
  <si>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</si>
  <si>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</si>
  <si>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</si>
  <si>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</si>
  <si>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</si>
  <si>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</si>
  <si>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</si>
  <si>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</si>
  <si>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</si>
  <si>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</si>
  <si>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</si>
  <si>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</si>
  <si>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</si>
  <si>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</si>
  <si>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</si>
  <si>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</si>
  <si>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</si>
  <si>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</si>
  <si>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</si>
  <si>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</si>
  <si>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</si>
  <si>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</si>
  <si>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</si>
  <si>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</si>
  <si>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</si>
  <si>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</si>
  <si>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</si>
  <si>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</si>
  <si>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</si>
  <si>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</si>
  <si>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</si>
  <si>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</si>
  <si>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</si>
  <si>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</si>
  <si>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</si>
  <si>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</si>
  <si>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</si>
  <si>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</si>
  <si>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</si>
  <si>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</si>
  <si>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</si>
  <si>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</si>
  <si>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</si>
  <si>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</si>
  <si>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</si>
  <si>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</si>
  <si>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</si>
  <si>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</si>
  <si>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</si>
  <si>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</si>
  <si>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</si>
  <si>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</si>
  <si>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</si>
  <si>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</si>
  <si>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</si>
  <si>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</si>
  <si>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</si>
  <si>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</si>
  <si>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</si>
  <si>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</si>
  <si>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</si>
  <si>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</si>
  <si>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</si>
  <si>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</si>
  <si>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</si>
  <si>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</si>
  <si>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</si>
  <si>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</si>
  <si>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</si>
  <si>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</si>
  <si>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</si>
  <si>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</si>
  <si>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</si>
  <si>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</si>
  <si>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</si>
  <si>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</si>
  <si>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</si>
  <si>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</si>
  <si>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</si>
  <si>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</si>
  <si>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</si>
  <si>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</si>
  <si>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</si>
  <si>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</si>
  <si>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</si>
  <si>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</si>
  <si>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</si>
  <si>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</si>
  <si>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</si>
  <si>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</si>
  <si>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</si>
  <si>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</si>
  <si>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</si>
  <si>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</si>
  <si>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</si>
  <si>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</si>
  <si>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</si>
  <si>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</si>
  <si>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</si>
  <si>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</si>
  <si>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</si>
  <si>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</si>
  <si>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</si>
  <si>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</si>
  <si>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</si>
  <si>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</si>
  <si>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</si>
  <si>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</si>
  <si>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</si>
  <si>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</si>
  <si>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</si>
  <si>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</si>
  <si>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</si>
  <si>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</si>
  <si>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</si>
  <si>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</si>
  <si>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</si>
  <si>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</si>
  <si>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</si>
  <si>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</si>
  <si>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</si>
  <si>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</si>
  <si>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</si>
  <si>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</si>
  <si>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</si>
  <si>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</si>
  <si>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</si>
  <si>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</si>
  <si>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</si>
  <si>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</si>
  <si>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</si>
  <si>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</si>
  <si>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</si>
  <si>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</si>
  <si>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</si>
  <si>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</si>
  <si>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</si>
  <si>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</si>
  <si>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</si>
  <si>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</si>
  <si>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</si>
  <si>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</si>
  <si>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</si>
  <si>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</si>
  <si>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</si>
  <si>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</si>
  <si>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</si>
  <si>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</si>
  <si>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</si>
  <si>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</si>
  <si>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</si>
  <si>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</si>
  <si>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</si>
  <si>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</si>
  <si>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</si>
  <si>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</si>
  <si>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</si>
  <si>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</si>
  <si>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</si>
  <si>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</si>
  <si>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</si>
  <si>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</si>
  <si>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</si>
  <si>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</si>
  <si>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</si>
  <si>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</si>
  <si>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</si>
  <si>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</si>
  <si>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</si>
  <si>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</si>
  <si>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</si>
  <si>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</si>
  <si>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</si>
  <si>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</si>
  <si>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</si>
  <si>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</si>
  <si>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</si>
  <si>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</si>
  <si>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</si>
  <si>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</si>
  <si>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</si>
  <si>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</si>
  <si>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</si>
  <si>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</si>
  <si>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</si>
  <si>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</si>
  <si>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</si>
  <si>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</si>
  <si>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</si>
  <si>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</si>
  <si>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</si>
  <si>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</si>
  <si>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</si>
  <si>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</si>
  <si>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</si>
  <si>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</si>
  <si>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</si>
  <si>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</si>
  <si>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</si>
  <si>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</si>
  <si>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</si>
  <si>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</si>
  <si>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</si>
  <si>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</si>
  <si>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</si>
  <si>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</si>
  <si>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</si>
  <si>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</si>
  <si>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</si>
  <si>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</si>
  <si>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</si>
  <si>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</si>
  <si>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</si>
  <si>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</si>
  <si>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</si>
  <si>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</si>
  <si>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</si>
  <si>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</si>
  <si>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</si>
  <si>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</si>
  <si>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</si>
  <si>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</si>
  <si>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</si>
  <si>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</si>
  <si>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</si>
  <si>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</si>
  <si>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</si>
  <si>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</si>
  <si>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</si>
  <si>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</si>
  <si>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</si>
  <si>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</si>
  <si>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</si>
  <si>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</si>
  <si>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</si>
  <si>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</si>
  <si>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</si>
  <si>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</si>
  <si>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</si>
  <si>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</si>
  <si>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</si>
  <si>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</si>
  <si>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</si>
  <si>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</si>
  <si>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</si>
  <si>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</si>
  <si>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</si>
  <si>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</si>
  <si>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</si>
  <si>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</si>
  <si>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</si>
  <si>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</si>
  <si>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</si>
  <si>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</si>
  <si>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</si>
  <si>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</si>
  <si>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</si>
  <si>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</si>
  <si>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</si>
  <si>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</si>
  <si>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</si>
  <si>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</si>
  <si>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</si>
  <si>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</si>
  <si>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</si>
  <si>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</si>
  <si>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</si>
  <si>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</si>
  <si>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</si>
  <si>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</si>
  <si>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</si>
  <si>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</si>
  <si>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</si>
  <si>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</si>
  <si>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</si>
  <si>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</si>
  <si>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</si>
  <si>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</si>
  <si>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</si>
  <si>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</si>
  <si>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</si>
  <si>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</si>
  <si>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</si>
  <si>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</si>
  <si>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</si>
  <si>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</si>
  <si>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</si>
  <si>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</si>
  <si>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</si>
  <si>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</si>
  <si>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</si>
  <si>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</si>
  <si>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</si>
  <si>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</si>
  <si>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</si>
  <si>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</si>
  <si>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</si>
  <si>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</si>
  <si>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</si>
  <si>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</si>
  <si>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</si>
  <si>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</si>
  <si>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</si>
  <si>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</si>
  <si>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</si>
  <si>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</si>
  <si>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</si>
  <si>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</si>
  <si>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</si>
  <si>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</si>
  <si>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</si>
  <si>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</si>
  <si>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</si>
  <si>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</si>
  <si>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</si>
  <si>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</si>
  <si>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</si>
  <si>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</si>
  <si>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</si>
  <si>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</si>
  <si>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</si>
  <si>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</si>
  <si>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</si>
  <si>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</si>
  <si>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</si>
  <si>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</si>
  <si>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</si>
  <si>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</si>
  <si>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</si>
  <si>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</si>
  <si>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</si>
  <si>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</si>
  <si>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</si>
  <si>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</si>
  <si>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</si>
  <si>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</si>
  <si>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</si>
  <si>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</si>
  <si>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</si>
  <si>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</si>
  <si>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</si>
  <si>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</si>
  <si>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</si>
  <si>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</si>
  <si>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</si>
  <si>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</si>
  <si>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</si>
  <si>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</si>
  <si>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</si>
  <si>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</si>
  <si>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</si>
  <si>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</si>
  <si>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</si>
  <si>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</si>
  <si>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</si>
  <si>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</si>
  <si>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</si>
  <si>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</si>
  <si>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</si>
  <si>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</si>
  <si>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</si>
  <si>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</si>
  <si>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</si>
  <si>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</si>
  <si>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</si>
  <si>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</si>
  <si>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</si>
  <si>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</si>
  <si>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</si>
  <si>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</si>
  <si>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</si>
  <si>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</si>
  <si>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</si>
  <si>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</si>
  <si>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</si>
  <si>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</si>
  <si>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</si>
  <si>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</si>
  <si>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</si>
  <si>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</si>
  <si>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</si>
  <si>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</si>
  <si>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</si>
  <si>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</si>
  <si>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</si>
  <si>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</si>
  <si>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</si>
  <si>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</si>
  <si>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</si>
  <si>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</si>
  <si>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</si>
  <si>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</si>
  <si>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</si>
  <si>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</si>
  <si>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</si>
  <si>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</si>
  <si>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</si>
  <si>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</si>
  <si>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</si>
  <si>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</si>
  <si>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</si>
  <si>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</si>
  <si>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</si>
  <si>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</si>
  <si>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</si>
  <si>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</si>
  <si>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</si>
  <si>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</si>
  <si>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</si>
  <si>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</si>
  <si>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</si>
  <si>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</si>
  <si>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</si>
  <si>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</si>
  <si>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</si>
  <si>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</si>
  <si>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</si>
  <si>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</si>
  <si>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</si>
  <si>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</si>
  <si>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</si>
  <si>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</si>
  <si>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</si>
  <si>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</si>
  <si>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</si>
  <si>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</si>
  <si>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</si>
  <si>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</si>
  <si>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</si>
  <si>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</si>
  <si>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</si>
  <si>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</si>
  <si>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</si>
  <si>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</si>
  <si>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</si>
  <si>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</si>
  <si>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</si>
  <si>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</si>
  <si>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</si>
  <si>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</si>
  <si>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</si>
  <si>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</si>
  <si>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</si>
  <si>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</si>
  <si>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</si>
  <si>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</si>
  <si>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</si>
  <si>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</si>
  <si>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</si>
  <si>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</si>
  <si>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</si>
  <si>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</si>
  <si>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</si>
  <si>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</si>
  <si>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</si>
  <si>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</si>
  <si>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</si>
  <si>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</si>
  <si>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</si>
  <si>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</si>
  <si>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</si>
  <si>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</si>
  <si>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</si>
  <si>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</si>
  <si>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</si>
  <si>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</si>
  <si>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</si>
  <si>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</si>
  <si>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</si>
  <si>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</si>
  <si>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</si>
  <si>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</si>
  <si>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</si>
  <si>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</si>
  <si>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</si>
  <si>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</si>
  <si>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</si>
  <si>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</si>
  <si>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</si>
  <si>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</si>
  <si>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</si>
  <si>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</si>
  <si>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</si>
  <si>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</si>
  <si>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</si>
  <si>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</si>
  <si>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</si>
  <si>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</si>
  <si>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</si>
  <si>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</si>
  <si>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</si>
  <si>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</si>
  <si>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</si>
  <si>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</si>
  <si>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</si>
  <si>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</si>
  <si>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</si>
  <si>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</si>
  <si>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</si>
  <si>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</si>
  <si>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</si>
  <si>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</si>
  <si>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</si>
  <si>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</si>
  <si>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</si>
  <si>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</si>
  <si>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</si>
  <si>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</si>
  <si>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</si>
  <si>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</si>
  <si>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</si>
  <si>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</si>
  <si>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</si>
  <si>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</si>
  <si>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</si>
  <si>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</si>
  <si>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</si>
  <si>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</si>
  <si>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</si>
  <si>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</si>
  <si>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</si>
  <si>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</si>
  <si>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</si>
  <si>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</si>
  <si>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</si>
  <si>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</si>
  <si>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</si>
  <si>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</si>
  <si>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</si>
  <si>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</si>
  <si>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</si>
  <si>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</si>
  <si>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</si>
  <si>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</si>
  <si>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</si>
  <si>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</si>
  <si>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</si>
  <si>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</si>
  <si>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</si>
  <si>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</si>
  <si>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</si>
  <si>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</si>
  <si>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</si>
  <si>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</si>
  <si>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</si>
  <si>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</si>
  <si>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</si>
  <si>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</si>
  <si>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</si>
  <si>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</si>
  <si>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</si>
  <si>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</si>
  <si>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</si>
  <si>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</si>
  <si>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</si>
  <si>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</si>
  <si>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</si>
  <si>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</si>
  <si>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</si>
  <si>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</si>
  <si>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</si>
  <si>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</si>
  <si>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</si>
  <si>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</si>
  <si>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</si>
  <si>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</si>
  <si>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</si>
  <si>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</si>
  <si>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</si>
  <si>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</si>
  <si>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</si>
  <si>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</si>
  <si>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</si>
  <si>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</si>
  <si>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</si>
  <si>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</si>
  <si>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</si>
  <si>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</si>
  <si>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</si>
  <si>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</si>
  <si>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</si>
  <si>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</si>
  <si>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</si>
  <si>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</si>
  <si>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</si>
  <si>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</si>
  <si>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</si>
  <si>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</si>
  <si>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</si>
  <si>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</si>
  <si>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</si>
  <si>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</si>
  <si>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</si>
  <si>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</si>
  <si>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</si>
  <si>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</si>
  <si>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</si>
  <si>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</si>
  <si>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</si>
  <si>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</si>
  <si>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</si>
  <si>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</si>
  <si>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</si>
  <si>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</si>
  <si>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</si>
  <si>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</si>
  <si>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</si>
  <si>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</si>
  <si>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</si>
  <si>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</si>
  <si>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</si>
  <si>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</si>
  <si>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</si>
  <si>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</si>
  <si>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</si>
  <si>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</si>
  <si>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</si>
  <si>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</si>
  <si>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</si>
  <si>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</si>
  <si>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</si>
  <si>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</si>
  <si>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</si>
  <si>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</si>
  <si>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</si>
  <si>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</si>
  <si>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</si>
  <si>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</si>
  <si>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</si>
  <si>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</si>
  <si>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</si>
  <si>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</si>
  <si>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</si>
  <si>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</si>
  <si>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</si>
  <si>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</si>
  <si>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</si>
  <si>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</si>
  <si>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</si>
  <si>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</si>
  <si>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</si>
  <si>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</si>
  <si>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</si>
  <si>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</si>
  <si>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</si>
  <si>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</si>
  <si>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</si>
  <si>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</si>
  <si>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</si>
  <si>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</si>
  <si>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</si>
  <si>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</si>
  <si>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</si>
  <si>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</si>
  <si>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</si>
  <si>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</si>
  <si>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</si>
  <si>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</si>
  <si>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</si>
  <si>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</si>
  <si>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</si>
  <si>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</si>
  <si>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</si>
  <si>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</si>
  <si>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</si>
  <si>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</si>
  <si>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</si>
  <si>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</si>
  <si>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</si>
  <si>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</si>
  <si>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</si>
  <si>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</si>
  <si>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</si>
  <si>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</si>
  <si>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</si>
  <si>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</si>
  <si>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</si>
  <si>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</si>
  <si>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</si>
  <si>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</si>
  <si>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</si>
  <si>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</si>
  <si>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</si>
  <si>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</si>
  <si>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</si>
  <si>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</si>
  <si>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</si>
  <si>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</si>
  <si>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</si>
  <si>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</si>
  <si>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</si>
  <si>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</si>
  <si>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</si>
  <si>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</si>
  <si>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</si>
  <si>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</si>
  <si>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</si>
  <si>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</si>
  <si>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</si>
  <si>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</si>
  <si>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</si>
  <si>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</si>
  <si>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</si>
  <si>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</si>
  <si>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</si>
  <si>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</si>
  <si>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</si>
  <si>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</si>
  <si>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</si>
  <si>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</si>
  <si>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</si>
  <si>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</si>
  <si>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</si>
  <si>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</si>
  <si>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</si>
  <si>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</si>
  <si>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</si>
  <si>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</si>
  <si>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</si>
  <si>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</si>
  <si>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</si>
  <si>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</si>
  <si>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</si>
  <si>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</si>
  <si>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</si>
  <si>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</si>
  <si>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</si>
  <si>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</si>
  <si>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</si>
  <si>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</si>
  <si>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</si>
  <si>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</si>
  <si>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</si>
  <si>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</si>
  <si>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</si>
  <si>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</si>
  <si>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</si>
  <si>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</si>
  <si>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</si>
  <si>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</si>
  <si>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</si>
  <si>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</si>
  <si>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</si>
  <si>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</si>
  <si>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</si>
  <si>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</si>
  <si>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</si>
  <si>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</si>
  <si>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</si>
  <si>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</si>
  <si>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</si>
  <si>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</si>
  <si>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</si>
  <si>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</si>
  <si>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</si>
  <si>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</si>
  <si>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</si>
  <si>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</si>
  <si>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</si>
  <si>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</si>
  <si>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</si>
  <si>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</si>
  <si>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</si>
  <si>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</si>
  <si>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</si>
  <si>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</si>
  <si>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</si>
  <si>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</si>
  <si>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</si>
  <si>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</si>
  <si>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</si>
  <si>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</si>
  <si>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</si>
  <si>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</si>
  <si>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</si>
  <si>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</si>
  <si>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</si>
  <si>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</si>
  <si>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</si>
  <si>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</si>
  <si>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</si>
  <si>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</si>
  <si>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</si>
  <si>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</si>
  <si>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</si>
  <si>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</si>
  <si>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</si>
  <si>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</si>
  <si>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</si>
  <si>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</si>
  <si>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</si>
  <si>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</si>
  <si>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</si>
  <si>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</si>
  <si>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</si>
  <si>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</si>
  <si>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</si>
  <si>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</si>
  <si>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</si>
  <si>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</si>
  <si>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</si>
  <si>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</si>
  <si>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</si>
  <si>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</si>
  <si>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</si>
  <si>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</si>
  <si>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</si>
  <si>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</si>
  <si>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</si>
  <si>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</si>
  <si>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</si>
  <si>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</si>
  <si>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</si>
  <si>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</si>
  <si>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</si>
  <si>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</si>
  <si>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</si>
  <si>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</si>
  <si>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</si>
  <si>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</si>
  <si>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</si>
  <si>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</si>
  <si>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</si>
  <si>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</si>
  <si>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</si>
  <si>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</si>
  <si>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</si>
  <si>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</si>
  <si>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</si>
  <si>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</si>
  <si>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</si>
  <si>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</si>
  <si>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</si>
  <si>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</si>
  <si>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</si>
  <si>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</si>
  <si>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</si>
  <si>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</si>
  <si>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</si>
  <si>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</si>
  <si>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</si>
  <si>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</si>
  <si>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</si>
  <si>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</si>
  <si>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</si>
  <si>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</si>
  <si>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</si>
  <si>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</si>
  <si>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</si>
  <si>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</si>
  <si>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</si>
  <si>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</si>
  <si>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</si>
  <si>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</si>
  <si>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</si>
  <si>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</si>
  <si>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</si>
  <si>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</si>
  <si>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</si>
  <si>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</si>
  <si>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</si>
  <si>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</si>
  <si>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</si>
  <si>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</si>
  <si>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</si>
  <si>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</si>
  <si>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</si>
  <si>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</si>
  <si>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</si>
  <si>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</si>
  <si>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</si>
  <si>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</si>
  <si>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</si>
  <si>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</si>
  <si>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</si>
  <si>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</si>
  <si>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</si>
  <si>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</si>
  <si>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</si>
  <si>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</si>
  <si>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</si>
  <si>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</si>
  <si>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</si>
  <si>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</si>
  <si>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</si>
  <si>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</si>
  <si>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</si>
  <si>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</si>
  <si>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</si>
  <si>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</si>
  <si>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</si>
  <si>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</si>
  <si>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</si>
  <si>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</si>
  <si>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</si>
  <si>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</si>
  <si>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</si>
  <si>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</si>
  <si>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</si>
  <si>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</si>
  <si>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</si>
  <si>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</si>
  <si>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</si>
  <si>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</si>
  <si>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</si>
  <si>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</si>
  <si>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</si>
  <si>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</si>
  <si>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</si>
  <si>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</si>
  <si>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</si>
  <si>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</si>
  <si>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</si>
  <si>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</si>
  <si>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</si>
  <si>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</si>
  <si>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</si>
  <si>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</si>
  <si>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</si>
  <si>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</si>
  <si>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</si>
  <si>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</si>
  <si>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</si>
  <si>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</si>
  <si>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</si>
  <si>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</si>
  <si>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</si>
  <si>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</si>
  <si>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</si>
  <si>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</si>
  <si>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</si>
  <si>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</si>
  <si>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</si>
  <si>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</si>
  <si>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</si>
  <si>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</si>
  <si>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</si>
  <si>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</si>
  <si>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</si>
  <si>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</si>
  <si>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</si>
  <si>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</si>
  <si>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</si>
  <si>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</si>
  <si>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</si>
  <si>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</si>
  <si>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</si>
  <si>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</si>
  <si>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</si>
  <si>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</si>
  <si>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</si>
  <si>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</si>
  <si>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</si>
  <si>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</si>
  <si>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</si>
  <si>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</si>
  <si>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</si>
  <si>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</si>
  <si>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</si>
  <si>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</si>
  <si>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</si>
  <si>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</si>
  <si>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</si>
  <si>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</si>
  <si>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</si>
  <si>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</si>
  <si>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</si>
  <si>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</si>
  <si>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</si>
  <si>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</si>
  <si>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</si>
  <si>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</si>
  <si>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</si>
  <si>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</si>
  <si>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</si>
  <si>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</si>
  <si>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</si>
  <si>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</si>
  <si>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</si>
  <si>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</si>
  <si>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</si>
  <si>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</si>
  <si>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</si>
  <si>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</si>
  <si>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</si>
  <si>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</si>
  <si>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</si>
  <si>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</si>
  <si>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</si>
  <si>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</si>
  <si>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</si>
  <si>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</si>
  <si>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</si>
  <si>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</si>
  <si>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</si>
  <si>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</si>
  <si>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</si>
  <si>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</si>
  <si>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</si>
  <si>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</si>
  <si>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</si>
  <si>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</si>
  <si>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</si>
  <si>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</si>
  <si>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</si>
  <si>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</si>
  <si>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</si>
  <si>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</si>
  <si>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</si>
  <si>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</si>
  <si>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</si>
  <si>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</si>
  <si>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</si>
  <si>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</si>
  <si>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</si>
  <si>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</si>
  <si>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</si>
  <si>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</si>
  <si>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</si>
  <si>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</si>
  <si>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</si>
  <si>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</si>
  <si>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</si>
  <si>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</si>
  <si>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</si>
  <si>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</si>
  <si>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</si>
  <si>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</si>
  <si>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</si>
  <si>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</si>
  <si>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</si>
  <si>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</si>
  <si>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</si>
  <si>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</si>
  <si>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</si>
  <si>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</si>
  <si>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</si>
  <si>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</si>
  <si>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</si>
  <si>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</si>
  <si>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</si>
  <si>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</si>
  <si>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</si>
  <si>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</si>
  <si>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</si>
  <si>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</si>
  <si>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</si>
  <si>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</si>
  <si>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</si>
  <si>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</si>
  <si>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</si>
  <si>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</si>
  <si>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</si>
  <si>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</si>
  <si>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</si>
  <si>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</si>
  <si>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</si>
  <si>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</si>
  <si>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</si>
  <si>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</si>
  <si>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</si>
  <si>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</si>
  <si>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</si>
  <si>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</si>
  <si>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</si>
  <si>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</si>
  <si>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</si>
  <si>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</si>
  <si>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</si>
  <si>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</si>
  <si>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</si>
  <si>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</si>
  <si>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</si>
  <si>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</si>
  <si>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</si>
  <si>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</si>
  <si>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</si>
  <si>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</si>
  <si>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</si>
  <si>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</si>
  <si>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</si>
  <si>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</si>
  <si>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</si>
  <si>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</si>
  <si>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</si>
  <si>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</si>
  <si>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</si>
  <si>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</si>
  <si>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</si>
  <si>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</si>
  <si>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</si>
  <si>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</si>
  <si>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</si>
  <si>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</si>
  <si>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</si>
  <si>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</si>
  <si>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</si>
  <si>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</si>
  <si>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</si>
  <si>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</si>
  <si>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</si>
  <si>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</si>
  <si>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</si>
  <si>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</si>
  <si>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</si>
  <si>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</si>
  <si>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</si>
  <si>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</si>
  <si>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</si>
  <si>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</si>
  <si>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</si>
  <si>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</si>
  <si>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</si>
  <si>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</si>
  <si>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</si>
  <si>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</si>
  <si>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</si>
  <si>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</si>
  <si>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</si>
  <si>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</si>
  <si>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</si>
  <si>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</si>
  <si>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</si>
  <si>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</si>
  <si>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</si>
  <si>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</si>
  <si>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</si>
  <si>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</si>
  <si>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</si>
  <si>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</si>
  <si>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</si>
  <si>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</si>
  <si>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</si>
  <si>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</si>
  <si>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</si>
  <si>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</si>
  <si>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</si>
  <si>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</si>
  <si>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</si>
  <si>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</si>
  <si>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</si>
  <si>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</si>
  <si>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</si>
  <si>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</si>
  <si>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</si>
  <si>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</si>
  <si>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</si>
  <si>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</si>
  <si>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</si>
  <si>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</si>
  <si>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</si>
  <si>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</si>
  <si>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</si>
  <si>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</si>
  <si>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</si>
  <si>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</si>
  <si>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</si>
  <si>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</si>
  <si>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</si>
  <si>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</si>
  <si>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</si>
  <si>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</si>
  <si>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</si>
  <si>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</si>
  <si>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</si>
  <si>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</si>
  <si>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</si>
  <si>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</si>
  <si>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</si>
  <si>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</si>
  <si>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</si>
  <si>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</si>
  <si>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</si>
  <si>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</si>
  <si>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</si>
  <si>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</si>
  <si>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</si>
  <si>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</si>
  <si>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</si>
  <si>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</si>
  <si>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</si>
  <si>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</si>
  <si>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</si>
  <si>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</si>
  <si>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</si>
  <si>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</si>
  <si>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</si>
  <si>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</si>
  <si>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</si>
  <si>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</si>
  <si>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</si>
  <si>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</si>
  <si>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</si>
  <si>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</si>
  <si>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</si>
  <si>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</si>
  <si>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</si>
  <si>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</si>
  <si>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</si>
  <si>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</si>
  <si>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</si>
  <si>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</si>
  <si>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</si>
  <si>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</si>
  <si>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</si>
  <si>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</si>
  <si>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</si>
  <si>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</si>
  <si>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</si>
  <si>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</si>
  <si>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</si>
  <si>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</si>
  <si>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</si>
  <si>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</si>
  <si>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</si>
  <si>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</si>
  <si>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</si>
  <si>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</si>
  <si>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</si>
  <si>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</si>
  <si>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</si>
  <si>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</si>
  <si>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</si>
  <si>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</si>
  <si>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</si>
  <si>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</si>
  <si>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</si>
  <si>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</si>
  <si>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</si>
  <si>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</si>
  <si>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</si>
  <si>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</si>
  <si>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</si>
  <si>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</si>
  <si>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</si>
  <si>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</si>
  <si>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</si>
  <si>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</si>
  <si>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</si>
  <si>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</si>
  <si>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</si>
  <si>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</si>
  <si>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</si>
  <si>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</si>
  <si>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</si>
  <si>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</si>
  <si>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</si>
  <si>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</si>
  <si>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</si>
  <si>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</si>
  <si>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</si>
  <si>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</si>
  <si>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</si>
  <si>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</si>
  <si>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</si>
  <si>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</si>
  <si>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</si>
  <si>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</si>
  <si>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</si>
  <si>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</si>
  <si>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</si>
  <si>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</si>
  <si>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</si>
  <si>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</si>
  <si>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</si>
  <si>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</si>
  <si>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</si>
  <si>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</si>
  <si>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</si>
  <si>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</si>
  <si>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</si>
  <si>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</si>
  <si>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</si>
  <si>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</si>
  <si>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</si>
  <si>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</si>
  <si>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</si>
  <si>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</si>
  <si>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</si>
  <si>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</si>
  <si>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</si>
  <si>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</si>
  <si>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</si>
  <si>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</si>
  <si>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</si>
  <si>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</si>
  <si>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</si>
  <si>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</si>
  <si>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</si>
  <si>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</si>
  <si>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</si>
  <si>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</si>
  <si>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</si>
  <si>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</si>
  <si>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</si>
  <si>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</si>
  <si>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</si>
  <si>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</si>
  <si>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</si>
  <si>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</si>
  <si>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</si>
  <si>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</si>
  <si>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</si>
  <si>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</si>
  <si>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</si>
  <si>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</si>
  <si>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</si>
  <si>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</si>
  <si>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</si>
  <si>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</si>
  <si>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</si>
  <si>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</si>
  <si>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</si>
  <si>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</si>
  <si>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</si>
  <si>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</si>
  <si>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</si>
  <si>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</si>
  <si>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</si>
  <si>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</si>
  <si>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</si>
  <si>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</si>
  <si>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</si>
  <si>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</si>
  <si>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</si>
  <si>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</si>
  <si>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</si>
  <si>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</si>
  <si>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</si>
  <si>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</si>
  <si>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</si>
  <si>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</si>
  <si>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</si>
  <si>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</si>
  <si>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</si>
  <si>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</si>
  <si>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</si>
  <si>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</si>
  <si>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</si>
  <si>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</si>
  <si>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</si>
  <si>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</si>
  <si>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</si>
  <si>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</si>
  <si>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</si>
  <si>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</si>
  <si>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</si>
  <si>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</si>
  <si>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</si>
  <si>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</si>
  <si>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</si>
  <si>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</si>
  <si>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</si>
  <si>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</si>
  <si>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</si>
  <si>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</si>
  <si>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</si>
  <si>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</si>
  <si>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</si>
  <si>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</si>
  <si>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</si>
  <si>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</si>
  <si>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</si>
  <si>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</si>
  <si>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</si>
  <si>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</si>
  <si>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</si>
  <si>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</si>
  <si>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</si>
  <si>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</si>
  <si>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</si>
  <si>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</si>
  <si>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</si>
  <si>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</si>
  <si>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</si>
  <si>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</si>
  <si>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</si>
  <si>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</si>
  <si>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</si>
  <si>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</si>
  <si>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</si>
  <si>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</si>
  <si>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</si>
  <si>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</si>
  <si>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</si>
  <si>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</si>
  <si>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</si>
  <si>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</si>
  <si>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</si>
  <si>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</si>
  <si>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</si>
  <si>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</si>
  <si>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</si>
  <si>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</si>
  <si>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</si>
  <si>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</si>
  <si>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</si>
  <si>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</si>
  <si>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</si>
  <si>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</si>
  <si>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</si>
  <si>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</si>
  <si>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</si>
  <si>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</si>
  <si>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</si>
  <si>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</si>
  <si>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</si>
  <si>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</si>
  <si>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</si>
  <si>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</si>
  <si>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</si>
  <si>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</si>
  <si>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</si>
  <si>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</si>
  <si>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</si>
  <si>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</si>
  <si>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</si>
  <si>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</si>
  <si>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</si>
  <si>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</si>
  <si>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</si>
  <si>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</si>
  <si>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</si>
  <si>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</si>
  <si>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</si>
  <si>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</si>
  <si>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</si>
  <si>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</si>
  <si>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</si>
  <si>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</si>
  <si>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</si>
  <si>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</si>
  <si>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</si>
  <si>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</si>
  <si>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</si>
  <si>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</si>
  <si>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</si>
  <si>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</si>
  <si>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</si>
  <si>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</si>
  <si>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</si>
  <si>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</si>
  <si>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</si>
  <si>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</si>
  <si>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</si>
  <si>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</si>
  <si>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</si>
  <si>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</si>
  <si>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</si>
  <si>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</si>
  <si>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</si>
  <si>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</si>
  <si>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</si>
  <si>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</si>
  <si>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</si>
  <si>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</si>
  <si>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</si>
  <si>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</si>
  <si>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</si>
  <si>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</si>
  <si>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</si>
  <si>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</si>
  <si>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</si>
  <si>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</si>
  <si>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</si>
  <si>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</si>
  <si>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</si>
  <si>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</si>
  <si>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</si>
  <si>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</si>
  <si>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</si>
  <si>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</si>
  <si>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</si>
  <si>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</si>
  <si>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</si>
  <si>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</si>
  <si>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</si>
  <si>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</si>
  <si>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</si>
  <si>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</si>
  <si>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</si>
  <si>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</si>
  <si>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</si>
  <si>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</si>
  <si>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</si>
  <si>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</si>
  <si>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</si>
  <si>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</si>
  <si>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</si>
  <si>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</si>
  <si>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</si>
  <si>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</si>
  <si>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</si>
  <si>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</si>
  <si>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</si>
  <si>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</si>
  <si>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</si>
  <si>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</si>
  <si>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</si>
  <si>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</si>
  <si>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</si>
  <si>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</si>
  <si>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</si>
  <si>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</si>
  <si>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</si>
  <si>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</si>
  <si>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</si>
  <si>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</si>
  <si>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</si>
  <si>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</si>
  <si>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</si>
  <si>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</si>
  <si>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</si>
  <si>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</si>
  <si>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</si>
  <si>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</si>
  <si>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</si>
  <si>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</si>
  <si>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</si>
  <si>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</si>
  <si>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</si>
  <si>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</si>
  <si>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</si>
  <si>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</si>
  <si>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</si>
  <si>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</si>
  <si>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</si>
  <si>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</si>
  <si>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</si>
  <si>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</si>
  <si>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</si>
  <si>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</si>
  <si>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</si>
  <si>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</si>
  <si>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</si>
  <si>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</si>
  <si>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</si>
  <si>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</si>
  <si>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</si>
  <si>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</si>
  <si>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</si>
  <si>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</si>
  <si>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</si>
  <si>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</si>
  <si>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</si>
  <si>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</si>
  <si>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</si>
  <si>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</si>
  <si>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</si>
  <si>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</si>
  <si>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</si>
  <si>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</si>
  <si>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</si>
  <si>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</si>
  <si>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</si>
  <si>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</si>
  <si>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</si>
  <si>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</si>
  <si>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</si>
  <si>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</si>
  <si>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</si>
  <si>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</si>
  <si>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</si>
  <si>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</si>
  <si>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</si>
  <si>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</si>
  <si>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</si>
  <si>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</si>
  <si>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</si>
  <si>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</si>
  <si>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</si>
  <si>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</si>
  <si>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</si>
  <si>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</si>
  <si>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</si>
  <si>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</si>
  <si>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</si>
  <si>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</si>
  <si>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</si>
  <si>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</si>
  <si>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</si>
  <si>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</si>
  <si>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</si>
  <si>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</si>
  <si>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</si>
  <si>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</si>
  <si>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</si>
  <si>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</si>
  <si>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</si>
  <si>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</si>
  <si>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</si>
  <si>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</si>
  <si>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</si>
  <si>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</si>
  <si>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</si>
  <si>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</si>
  <si>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</si>
  <si>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</si>
  <si>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</si>
  <si>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</si>
  <si>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</si>
  <si>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</si>
  <si>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</si>
  <si>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</si>
  <si>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</si>
  <si>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</si>
  <si>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</si>
  <si>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</si>
  <si>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</si>
  <si>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</si>
  <si>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</si>
  <si>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</si>
  <si>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</si>
  <si>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</si>
  <si>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</si>
  <si>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</si>
  <si>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</si>
  <si>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</si>
  <si>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</si>
  <si>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</si>
  <si>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</si>
  <si>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</si>
  <si>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</si>
  <si>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</si>
  <si>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</si>
  <si>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</si>
  <si>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</si>
  <si>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</si>
  <si>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</si>
  <si>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</si>
  <si>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</si>
  <si>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</si>
  <si>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</si>
  <si>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</si>
  <si>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</si>
  <si>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</si>
  <si>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</si>
  <si>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</si>
  <si>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</si>
  <si>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</si>
  <si>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</si>
  <si>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</si>
  <si>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</si>
  <si>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</si>
  <si>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</si>
  <si>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</si>
  <si>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</si>
  <si>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</si>
  <si>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</si>
  <si>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</si>
  <si>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</si>
  <si>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</si>
  <si>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</si>
  <si>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</si>
  <si>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</si>
  <si>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</si>
  <si>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</si>
  <si>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</si>
  <si>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</si>
  <si>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</si>
  <si>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</si>
  <si>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</si>
  <si>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</si>
  <si>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</si>
  <si>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</si>
  <si>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</si>
  <si>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</si>
  <si>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</si>
  <si>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</si>
  <si>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</si>
  <si>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</si>
  <si>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</si>
  <si>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</si>
  <si>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</si>
  <si>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</si>
  <si>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</si>
  <si>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</si>
  <si>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</si>
  <si>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</si>
  <si>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</si>
  <si>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</si>
  <si>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</si>
  <si>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</si>
  <si>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</si>
  <si>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</si>
  <si>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</si>
  <si>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</si>
  <si>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</si>
  <si>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</si>
  <si>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</si>
  <si>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</si>
  <si>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</si>
  <si>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</si>
  <si>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</si>
  <si>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</si>
  <si>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</si>
  <si>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</si>
  <si>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</si>
  <si>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</si>
  <si>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</si>
  <si>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</si>
  <si>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</si>
  <si>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</si>
  <si>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</si>
  <si>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</si>
  <si>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</si>
  <si>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</si>
  <si>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</si>
  <si>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</si>
  <si>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</si>
  <si>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</si>
  <si>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</si>
  <si>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</si>
  <si>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</si>
  <si>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</si>
  <si>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</si>
  <si>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</si>
  <si>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</si>
  <si>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</si>
  <si>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</si>
  <si>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</si>
  <si>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</si>
  <si>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</si>
  <si>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</si>
  <si>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</si>
  <si>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</si>
  <si>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</si>
  <si>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</si>
  <si>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</si>
  <si>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</si>
  <si>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</si>
  <si>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</si>
  <si>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</si>
  <si>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</si>
  <si>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</si>
  <si>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</si>
  <si>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</si>
  <si>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</si>
  <si>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</si>
  <si>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</si>
  <si>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</si>
  <si>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</si>
  <si>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</si>
  <si>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</si>
  <si>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</si>
  <si>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</si>
  <si>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</si>
  <si>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</si>
  <si>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</si>
  <si>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</si>
  <si>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</si>
  <si>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</si>
  <si>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</si>
  <si>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</si>
  <si>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</si>
  <si>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</si>
  <si>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</si>
  <si>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</si>
  <si>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</si>
  <si>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</si>
  <si>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</si>
  <si>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</si>
  <si>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</si>
  <si>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</si>
  <si>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</si>
  <si>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</si>
  <si>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</si>
  <si>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</si>
  <si>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</si>
  <si>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</si>
  <si>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</si>
  <si>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</si>
  <si>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</si>
  <si>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</si>
  <si>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</si>
  <si>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</si>
  <si>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</si>
  <si>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</si>
  <si>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</si>
  <si>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</si>
  <si>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</si>
  <si>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</si>
  <si>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</si>
  <si>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</si>
  <si>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</si>
  <si>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</si>
  <si>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</si>
  <si>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</si>
  <si>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</si>
  <si>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</si>
  <si>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</si>
  <si>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</si>
  <si>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</si>
  <si>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</si>
  <si>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</si>
  <si>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</si>
  <si>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</si>
  <si>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</si>
  <si>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</si>
  <si>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</si>
  <si>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</si>
  <si>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</si>
  <si>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</si>
  <si>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</si>
  <si>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</si>
  <si>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</si>
  <si>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</si>
  <si>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</si>
  <si>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</si>
  <si>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</si>
  <si>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</si>
  <si>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</si>
  <si>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</si>
  <si>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</si>
  <si>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</si>
  <si>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</si>
  <si>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</si>
  <si>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</si>
  <si>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</si>
  <si>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</si>
  <si>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</si>
  <si>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</si>
  <si>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</si>
  <si>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</si>
  <si>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</si>
  <si>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</si>
  <si>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</si>
  <si>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</si>
  <si>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</si>
  <si>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</si>
  <si>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</si>
  <si>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</si>
  <si>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</si>
  <si>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</si>
  <si>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</si>
  <si>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</si>
  <si>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</si>
  <si>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</si>
  <si>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</si>
  <si>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</si>
  <si>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</si>
  <si>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</si>
  <si>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</si>
  <si>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</si>
  <si>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</si>
  <si>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</si>
  <si>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</si>
  <si>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</si>
  <si>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</si>
  <si>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</si>
  <si>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</si>
  <si>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</si>
  <si>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</si>
  <si>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</si>
  <si>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</si>
  <si>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</si>
  <si>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</si>
  <si>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</si>
  <si>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</si>
  <si>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</si>
  <si>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</si>
  <si>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</si>
  <si>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</si>
  <si>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</si>
  <si>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</si>
  <si>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</si>
  <si>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</si>
  <si>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</si>
  <si>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</si>
  <si>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</si>
  <si>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</si>
  <si>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</si>
  <si>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</si>
  <si>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</si>
  <si>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</si>
  <si>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</si>
  <si>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</si>
  <si>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</si>
  <si>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</si>
  <si>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</si>
  <si>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</si>
  <si>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</si>
  <si>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</si>
  <si>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</si>
  <si>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</si>
  <si>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</si>
  <si>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</si>
  <si>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</si>
  <si>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</si>
  <si>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</si>
  <si>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</si>
  <si>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</si>
  <si>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</si>
  <si>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</si>
  <si>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</si>
  <si>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</si>
  <si>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</si>
  <si>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</si>
  <si>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</si>
  <si>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</si>
  <si>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</si>
  <si>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</si>
  <si>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</si>
  <si>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</si>
  <si>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</si>
  <si>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</si>
  <si>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</si>
  <si>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</si>
  <si>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</si>
  <si>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</si>
  <si>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</si>
  <si>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</si>
  <si>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</si>
  <si>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</si>
  <si>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</si>
  <si>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</si>
  <si>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</si>
  <si>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</si>
  <si>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</si>
  <si>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</si>
  <si>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</si>
  <si>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</si>
  <si>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</si>
  <si>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</si>
  <si>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</si>
  <si>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</si>
  <si>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</si>
  <si>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</si>
  <si>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</si>
  <si>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</si>
  <si>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</si>
  <si>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</si>
  <si>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</si>
  <si>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</si>
  <si>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</si>
  <si>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</si>
  <si>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</si>
  <si>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</si>
  <si>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</si>
  <si>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</si>
  <si>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</si>
  <si>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</si>
  <si>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</si>
  <si>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</si>
  <si>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</si>
  <si>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</si>
  <si>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</si>
  <si>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</si>
  <si>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</si>
  <si>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</si>
  <si>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</si>
  <si>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</si>
  <si>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</si>
  <si>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</si>
  <si>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</si>
  <si>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</si>
  <si>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</si>
  <si>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</si>
  <si>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</si>
  <si>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</si>
  <si>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</si>
  <si>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</si>
  <si>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</si>
  <si>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</si>
  <si>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</si>
  <si>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</si>
  <si>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</si>
  <si>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</si>
  <si>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</si>
  <si>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</si>
  <si>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</si>
  <si>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</si>
  <si>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</si>
  <si>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</si>
  <si>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</si>
  <si>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</si>
  <si>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</si>
  <si>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</si>
  <si>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</si>
  <si>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</si>
  <si>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</si>
  <si>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</si>
  <si>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</si>
  <si>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</si>
  <si>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</si>
  <si>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</si>
  <si>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</si>
  <si>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</si>
  <si>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</si>
  <si>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</si>
  <si>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</si>
  <si>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</si>
  <si>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</si>
  <si>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</si>
  <si>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</si>
  <si>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</si>
  <si>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</si>
  <si>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</si>
  <si>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</si>
  <si>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</si>
  <si>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</si>
  <si>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</si>
  <si>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</si>
  <si>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</si>
  <si>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</si>
  <si>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</si>
  <si>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</si>
  <si>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</si>
  <si>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</si>
  <si>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</si>
  <si>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</si>
  <si>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</si>
  <si>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</si>
  <si>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</si>
  <si>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</si>
  <si>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</si>
  <si>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</si>
  <si>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</si>
  <si>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</si>
  <si>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</si>
  <si>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</si>
  <si>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</si>
  <si>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</si>
  <si>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</si>
  <si>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</si>
  <si>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</si>
  <si>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</si>
  <si>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</si>
  <si>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</si>
  <si>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</si>
  <si>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</si>
  <si>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</si>
  <si>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</si>
  <si>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</si>
  <si>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</si>
  <si>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</si>
  <si>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</si>
  <si>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</si>
  <si>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</si>
  <si>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</si>
  <si>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</si>
  <si>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</si>
  <si>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</si>
  <si>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</si>
  <si>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</si>
  <si>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</si>
  <si>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</si>
  <si>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</si>
  <si>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</si>
  <si>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</si>
  <si>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</si>
  <si>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</si>
  <si>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</si>
  <si>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</si>
  <si>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</si>
  <si>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</si>
  <si>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</si>
  <si>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</si>
  <si>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</si>
  <si>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</si>
  <si>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</si>
  <si>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</si>
  <si>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</si>
  <si>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</si>
  <si>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</si>
  <si>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</si>
  <si>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</si>
  <si>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</si>
  <si>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</si>
  <si>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</si>
  <si>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</si>
  <si>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</si>
  <si>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</si>
  <si>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</si>
  <si>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</si>
  <si>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</si>
  <si>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</si>
  <si>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</si>
  <si>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</si>
  <si>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</si>
  <si>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</si>
  <si>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</si>
  <si>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</si>
  <si>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</si>
  <si>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</si>
  <si>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</si>
  <si>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</si>
  <si>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</si>
  <si>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</si>
  <si>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</si>
  <si>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</si>
  <si>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</si>
  <si>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</si>
  <si>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</si>
  <si>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</si>
  <si>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</si>
  <si>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</si>
  <si>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</si>
  <si>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</si>
  <si>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</si>
  <si>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</si>
  <si>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</si>
  <si>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</si>
  <si>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</si>
  <si>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</si>
  <si>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</si>
  <si>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</si>
  <si>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</si>
  <si>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</si>
  <si>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</si>
  <si>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</si>
  <si>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</si>
  <si>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</si>
  <si>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</si>
  <si>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</si>
  <si>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</si>
  <si>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</si>
  <si>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</si>
  <si>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</si>
  <si>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</si>
  <si>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</si>
  <si>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</si>
  <si>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</si>
  <si>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</si>
  <si>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</si>
  <si>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</si>
  <si>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</si>
  <si>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</si>
  <si>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</si>
  <si>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</si>
  <si>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</si>
  <si>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</si>
  <si>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</si>
  <si>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</si>
  <si>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</si>
  <si>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</si>
  <si>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</si>
  <si>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</si>
  <si>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</si>
  <si>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</si>
  <si>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</si>
  <si>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</si>
  <si>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</si>
  <si>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</si>
  <si>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</si>
  <si>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</si>
  <si>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</si>
  <si>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</si>
  <si>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</si>
  <si>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</si>
  <si>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</si>
  <si>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</si>
  <si>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</si>
  <si>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</si>
  <si>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</si>
  <si>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</si>
  <si>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</si>
  <si>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</si>
  <si>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</si>
  <si>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</si>
  <si>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</si>
  <si>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</si>
  <si>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</si>
  <si>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</si>
  <si>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</si>
  <si>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</si>
  <si>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</si>
  <si>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</si>
  <si>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</si>
  <si>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</si>
  <si>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</si>
  <si>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</si>
  <si>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</si>
  <si>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</si>
  <si>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</si>
  <si>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</si>
  <si>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</si>
  <si>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</si>
  <si>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</si>
  <si>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</si>
  <si>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</si>
  <si>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</si>
  <si>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</si>
  <si>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</si>
  <si>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</si>
  <si>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</si>
  <si>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</si>
  <si>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</si>
  <si>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</si>
  <si>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</si>
  <si>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</si>
  <si>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</si>
  <si>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</si>
  <si>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</si>
  <si>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</si>
  <si>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</si>
  <si>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</si>
  <si>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</si>
  <si>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</si>
  <si>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</si>
  <si>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</si>
  <si>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</si>
  <si>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</si>
  <si>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</si>
  <si>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</si>
  <si>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</si>
  <si>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</si>
  <si>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</si>
  <si>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</si>
  <si>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</si>
  <si>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</si>
  <si>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</si>
  <si>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</si>
  <si>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</si>
  <si>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</si>
  <si>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</si>
  <si>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</si>
  <si>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</si>
  <si>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</si>
  <si>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</si>
  <si>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</si>
  <si>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</si>
  <si>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</si>
  <si>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</si>
  <si>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</si>
  <si>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</si>
  <si>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</si>
  <si>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</si>
  <si>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</si>
  <si>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</si>
  <si>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</si>
  <si>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</si>
  <si>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</si>
  <si>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</si>
  <si>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</si>
  <si>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</si>
  <si>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</si>
  <si>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</si>
  <si>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</si>
  <si>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</si>
  <si>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</si>
  <si>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</si>
  <si>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</si>
  <si>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</si>
  <si>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</si>
  <si>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</si>
  <si>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</si>
  <si>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</si>
  <si>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</si>
  <si>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</si>
  <si>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</si>
  <si>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</si>
  <si>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</si>
  <si>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</si>
  <si>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</si>
  <si>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</si>
  <si>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</si>
  <si>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</si>
  <si>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</si>
  <si>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</si>
  <si>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</si>
  <si>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</si>
  <si>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</si>
  <si>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</si>
  <si>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</si>
  <si>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</si>
  <si>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</si>
  <si>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</si>
  <si>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</si>
  <si>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</si>
  <si>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</si>
  <si>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</si>
  <si>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</si>
  <si>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</si>
  <si>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</si>
  <si>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</si>
  <si>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</si>
  <si>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</si>
  <si>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</si>
  <si>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</si>
  <si>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</si>
  <si>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</si>
  <si>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</si>
  <si>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</si>
  <si>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</si>
  <si>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</si>
  <si>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</si>
  <si>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</si>
  <si>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</si>
  <si>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</si>
  <si>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</si>
  <si>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</si>
  <si>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</si>
  <si>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</si>
  <si>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</si>
  <si>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</si>
  <si>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</si>
  <si>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</si>
  <si>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</si>
  <si>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</si>
  <si>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</si>
  <si>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</si>
  <si>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</si>
  <si>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</si>
  <si>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</si>
  <si>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</si>
  <si>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</si>
  <si>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</si>
  <si>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</si>
  <si>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</si>
  <si>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</si>
  <si>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</si>
  <si>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</si>
  <si>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</si>
  <si>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</si>
  <si>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</si>
  <si>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</si>
  <si>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</si>
  <si>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</si>
  <si>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</si>
  <si>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</si>
  <si>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</si>
  <si>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</si>
  <si>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</si>
  <si>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</si>
  <si>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</si>
  <si>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</si>
  <si>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</si>
  <si>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</si>
  <si>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</si>
  <si>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</si>
  <si>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</si>
  <si>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</si>
  <si>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</si>
  <si>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</si>
  <si>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</si>
  <si>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</si>
  <si>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</si>
  <si>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</si>
  <si>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</si>
  <si>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</si>
  <si>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</si>
  <si>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</si>
  <si>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</si>
  <si>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</si>
  <si>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</si>
  <si>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</si>
  <si>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</si>
  <si>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</si>
  <si>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</si>
  <si>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</si>
  <si>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</si>
  <si>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</si>
  <si>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</si>
  <si>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</si>
  <si>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</si>
  <si>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</si>
  <si>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</si>
  <si>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</si>
  <si>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</si>
  <si>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</si>
  <si>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</si>
  <si>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</si>
  <si>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</si>
  <si>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</si>
  <si>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</si>
  <si>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</si>
  <si>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</si>
  <si>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</si>
  <si>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</si>
  <si>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</si>
  <si>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</si>
  <si>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</si>
  <si>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</si>
  <si>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</si>
  <si>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</si>
  <si>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</si>
  <si>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</si>
  <si>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</si>
  <si>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</si>
  <si>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</si>
  <si>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</si>
  <si>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</si>
  <si>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</si>
  <si>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</si>
  <si>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</si>
  <si>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</si>
  <si>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</si>
  <si>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</si>
  <si>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</si>
  <si>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</si>
  <si>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</si>
  <si>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</si>
  <si>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</si>
  <si>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</si>
  <si>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</si>
  <si>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</si>
  <si>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</si>
  <si>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</si>
  <si>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</si>
  <si>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</si>
  <si>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</si>
  <si>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</si>
  <si>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</si>
  <si>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</si>
  <si>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</si>
  <si>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</si>
  <si>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</si>
  <si>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</si>
  <si>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</si>
  <si>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</si>
  <si>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</si>
  <si>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</si>
  <si>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</si>
  <si>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</si>
  <si>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</si>
  <si>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</si>
  <si>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</si>
  <si>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</si>
  <si>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</si>
  <si>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</si>
  <si>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</si>
  <si>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</si>
  <si>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</si>
  <si>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</si>
  <si>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</si>
  <si>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</si>
  <si>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</si>
  <si>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</si>
  <si>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</si>
  <si>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</si>
  <si>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</si>
  <si>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</si>
  <si>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</si>
  <si>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</si>
  <si>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</si>
  <si>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</si>
  <si>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</si>
  <si>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</si>
  <si>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</si>
  <si>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</si>
  <si>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</si>
  <si>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</si>
  <si>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</si>
  <si>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</si>
  <si>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</si>
  <si>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</si>
  <si>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</si>
  <si>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</si>
  <si>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</si>
  <si>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</si>
  <si>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</si>
  <si>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</si>
  <si>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</si>
  <si>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</si>
  <si>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</si>
  <si>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</si>
  <si>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</si>
  <si>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</si>
  <si>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</si>
  <si>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</si>
  <si>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</si>
  <si>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</si>
  <si>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</si>
  <si>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</si>
  <si>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</si>
  <si>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</si>
  <si>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</si>
  <si>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</si>
  <si>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</si>
  <si>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</si>
  <si>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</si>
  <si>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</si>
  <si>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</si>
  <si>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</si>
  <si>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</si>
  <si>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</si>
  <si>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</si>
  <si>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</si>
  <si>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</si>
  <si>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</si>
  <si>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</si>
  <si>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</si>
  <si>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</si>
  <si>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</si>
  <si>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</si>
  <si>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</si>
  <si>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</si>
  <si>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</si>
  <si>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</si>
  <si>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</si>
  <si>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</si>
  <si>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</si>
  <si>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</si>
  <si>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</si>
  <si>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</si>
  <si>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</si>
  <si>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</si>
  <si>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</si>
  <si>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</si>
  <si>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</si>
  <si>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</si>
  <si>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</si>
  <si>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</si>
  <si>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</si>
  <si>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</si>
  <si>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</si>
  <si>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</si>
  <si>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</si>
  <si>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</si>
  <si>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</si>
  <si>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</si>
  <si>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</si>
  <si>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</si>
  <si>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</si>
  <si>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</si>
  <si>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</si>
  <si>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</si>
  <si>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</si>
  <si>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</si>
  <si>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</si>
  <si>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</si>
  <si>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</si>
  <si>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</si>
  <si>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</si>
  <si>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</si>
  <si>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</si>
  <si>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</si>
  <si>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</si>
  <si>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</si>
  <si>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</si>
  <si>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</si>
  <si>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</si>
  <si>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</si>
  <si>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</si>
  <si>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</si>
  <si>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</si>
  <si>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</si>
  <si>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</si>
  <si>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</si>
  <si>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</si>
  <si>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</si>
  <si>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</si>
  <si>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</si>
  <si>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</si>
  <si>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</si>
  <si>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</si>
  <si>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</si>
  <si>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</si>
  <si>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</si>
  <si>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</si>
  <si>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</si>
  <si>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</si>
  <si>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</si>
  <si>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</si>
  <si>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</si>
  <si>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</si>
  <si>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</si>
  <si>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</si>
  <si>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</si>
  <si>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</si>
  <si>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</si>
  <si>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</si>
  <si>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</si>
  <si>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</si>
  <si>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</si>
  <si>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</si>
  <si>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</si>
  <si>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</si>
  <si>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</si>
  <si>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</si>
  <si>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</si>
  <si>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</si>
  <si>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</si>
  <si>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</si>
  <si>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</si>
  <si>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</si>
  <si>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</si>
  <si>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</si>
  <si>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</si>
  <si>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</si>
  <si>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</si>
  <si>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</si>
  <si>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</si>
  <si>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</si>
  <si>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</si>
  <si>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</si>
  <si>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</si>
  <si>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</si>
  <si>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</si>
  <si>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</si>
  <si>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</si>
  <si>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</si>
  <si>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</si>
  <si>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</si>
  <si>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</si>
  <si>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</si>
  <si>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</si>
  <si>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</si>
  <si>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</si>
  <si>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</si>
  <si>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</si>
  <si>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</si>
  <si>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</si>
  <si>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</si>
  <si>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</si>
  <si>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</si>
  <si>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</si>
  <si>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</si>
  <si>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</si>
  <si>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</si>
  <si>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</si>
  <si>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</si>
  <si>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</si>
  <si>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</si>
  <si>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</si>
  <si>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</si>
  <si>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</si>
  <si>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</si>
  <si>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</si>
  <si>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</si>
  <si>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</si>
  <si>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</si>
  <si>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</si>
  <si>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</si>
  <si>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</si>
  <si>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</si>
  <si>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</si>
  <si>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</si>
  <si>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</si>
  <si>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</si>
  <si>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</si>
  <si>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</si>
  <si>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</si>
  <si>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</si>
  <si>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</si>
  <si>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</si>
  <si>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</si>
  <si>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</si>
  <si>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</si>
  <si>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</si>
  <si>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</si>
  <si>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</si>
  <si>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</si>
  <si>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</si>
  <si>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</si>
  <si>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</si>
  <si>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</si>
  <si>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</si>
  <si>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</si>
  <si>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</si>
  <si>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</si>
  <si>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</si>
  <si>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</si>
  <si>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</si>
  <si>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</si>
  <si>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</si>
  <si>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</si>
  <si>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</si>
  <si>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</si>
  <si>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</si>
  <si>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</si>
  <si>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</si>
  <si>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</si>
  <si>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</si>
  <si>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</si>
  <si>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</si>
  <si>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</si>
  <si>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</si>
  <si>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</si>
  <si>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</si>
  <si>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</si>
  <si>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</si>
  <si>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</si>
  <si>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</si>
  <si>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</si>
  <si>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</si>
  <si>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</si>
  <si>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</si>
  <si>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</si>
  <si>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</si>
  <si>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</si>
  <si>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</si>
  <si>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</si>
  <si>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</si>
  <si>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</si>
  <si>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</si>
  <si>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</si>
  <si>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</si>
  <si>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</si>
  <si>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</si>
  <si>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</si>
  <si>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</si>
  <si>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</si>
  <si>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</si>
  <si>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</si>
  <si>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</si>
  <si>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</si>
  <si>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</si>
  <si>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</si>
  <si>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</si>
  <si>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</si>
  <si>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</si>
  <si>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</si>
  <si>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</si>
  <si>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</si>
  <si>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</si>
  <si>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</si>
  <si>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</si>
  <si>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</si>
  <si>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</si>
  <si>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</si>
  <si>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</si>
  <si>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</si>
  <si>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</si>
  <si>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</si>
  <si>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</si>
  <si>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</si>
  <si>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</si>
  <si>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</si>
  <si>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</si>
  <si>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</si>
  <si>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</si>
  <si>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</si>
  <si>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</si>
  <si>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</si>
  <si>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</si>
  <si>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</si>
  <si>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</si>
  <si>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</si>
  <si>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</si>
  <si>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</si>
  <si>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</si>
  <si>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</si>
  <si>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</si>
  <si>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</si>
  <si>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</si>
  <si>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</si>
  <si>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</si>
  <si>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</si>
  <si>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</si>
  <si>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</si>
  <si>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</si>
  <si>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</si>
  <si>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</si>
  <si>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</si>
  <si>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</si>
  <si>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</si>
  <si>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</si>
  <si>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</si>
  <si>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</si>
  <si>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</si>
  <si>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</si>
  <si>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</si>
  <si>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</si>
  <si>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</si>
  <si>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</si>
  <si>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</si>
  <si>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</si>
  <si>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</si>
  <si>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</si>
  <si>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</si>
  <si>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</si>
  <si>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</si>
  <si>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</si>
  <si>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</si>
  <si>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</si>
  <si>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</si>
  <si>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</si>
  <si>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</si>
  <si>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</si>
  <si>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</si>
  <si>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</si>
  <si>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</si>
  <si>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</si>
  <si>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</si>
  <si>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</si>
  <si>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</si>
  <si>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</si>
  <si>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</si>
  <si>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</si>
  <si>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</si>
  <si>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</si>
  <si>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</si>
  <si>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</si>
  <si>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</si>
  <si>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</si>
  <si>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</si>
  <si>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</si>
  <si>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</si>
  <si>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</si>
  <si>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</si>
  <si>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</si>
  <si>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</si>
  <si>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</si>
  <si>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</si>
  <si>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</si>
  <si>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</si>
  <si>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</si>
  <si>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</si>
  <si>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</si>
  <si>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</si>
  <si>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</si>
  <si>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</si>
  <si>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</si>
  <si>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</si>
  <si>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</si>
  <si>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</si>
  <si>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</si>
  <si>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</si>
  <si>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</si>
  <si>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</si>
  <si>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</si>
  <si>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</si>
  <si>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</si>
  <si>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</si>
  <si>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</si>
  <si>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</si>
  <si>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</si>
  <si>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</si>
  <si>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</si>
  <si>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</si>
  <si>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</si>
  <si>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</si>
  <si>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</si>
  <si>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</si>
  <si>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</si>
  <si>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</si>
  <si>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</si>
  <si>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</si>
  <si>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</si>
  <si>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</si>
  <si>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</si>
  <si>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</si>
  <si>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</si>
  <si>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</si>
  <si>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</si>
  <si>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</si>
  <si>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</si>
  <si>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</si>
  <si>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</si>
  <si>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</si>
  <si>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</si>
  <si>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</si>
  <si>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</si>
  <si>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</si>
  <si>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</si>
  <si>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</si>
  <si>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</si>
  <si>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</si>
  <si>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</si>
  <si>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</si>
  <si>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</si>
  <si>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</si>
  <si>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</si>
  <si>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</si>
  <si>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</si>
  <si>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</si>
  <si>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</si>
  <si>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</si>
  <si>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</si>
  <si>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</si>
  <si>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</si>
  <si>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</si>
  <si>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</si>
  <si>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</si>
  <si>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</si>
  <si>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</si>
  <si>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</si>
  <si>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</si>
  <si>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</si>
  <si>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</si>
  <si>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</si>
  <si>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</si>
  <si>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</si>
  <si>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</si>
  <si>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</si>
  <si>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</si>
  <si>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</si>
  <si>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</si>
  <si>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</si>
  <si>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</si>
  <si>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</si>
  <si>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</si>
  <si>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</si>
  <si>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</si>
  <si>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</si>
  <si>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</si>
  <si>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</si>
  <si>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</si>
  <si>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</si>
  <si>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</si>
  <si>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</si>
  <si>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</si>
  <si>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</si>
  <si>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</si>
  <si>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</si>
  <si>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</si>
  <si>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</si>
  <si>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</si>
  <si>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</si>
  <si>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</si>
  <si>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</si>
  <si>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</si>
  <si>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</si>
  <si>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</si>
  <si>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</si>
  <si>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</si>
  <si>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</si>
  <si>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</si>
  <si>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</si>
  <si>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</si>
  <si>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</si>
  <si>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</si>
  <si>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</si>
  <si>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</si>
  <si>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</si>
  <si>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</si>
  <si>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</si>
  <si>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</si>
  <si>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</si>
  <si>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</si>
  <si>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</si>
  <si>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</si>
  <si>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</si>
  <si>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</si>
  <si>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</si>
  <si>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</si>
  <si>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</si>
  <si>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</si>
  <si>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</si>
  <si>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</si>
  <si>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</si>
  <si>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</si>
  <si>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</si>
  <si>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</si>
  <si>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</si>
  <si>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</si>
  <si>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</si>
  <si>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</si>
  <si>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</si>
  <si>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</si>
  <si>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</si>
  <si>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</si>
  <si>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</si>
  <si>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</si>
  <si>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</si>
  <si>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</si>
  <si>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</si>
  <si>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</si>
  <si>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</si>
  <si>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</si>
  <si>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</si>
  <si>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</si>
  <si>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</si>
  <si>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</si>
  <si>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</si>
  <si>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</si>
  <si>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</si>
  <si>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</si>
  <si>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</si>
  <si>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</si>
  <si>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</si>
  <si>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</si>
  <si>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</si>
  <si>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</si>
  <si>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</si>
  <si>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</si>
  <si>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</si>
  <si>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</si>
  <si>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</si>
  <si>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</si>
  <si>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</si>
  <si>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</si>
  <si>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</si>
  <si>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</si>
  <si>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</si>
  <si>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</si>
  <si>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</si>
  <si>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</si>
  <si>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</si>
  <si>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</si>
  <si>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</si>
  <si>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</si>
  <si>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</si>
  <si>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</si>
  <si>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</si>
  <si>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</si>
  <si>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</si>
  <si>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</si>
  <si>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</si>
  <si>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</si>
  <si>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</si>
  <si>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</si>
  <si>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</si>
  <si>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</si>
  <si>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</si>
  <si>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</si>
  <si>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</si>
  <si>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</si>
  <si>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</si>
  <si>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</si>
  <si>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</si>
  <si>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</si>
  <si>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</si>
  <si>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</si>
  <si>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</si>
  <si>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</si>
  <si>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</si>
  <si>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</si>
  <si>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</si>
  <si>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</si>
  <si>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</si>
  <si>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</si>
  <si>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</si>
  <si>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</si>
  <si>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</si>
  <si>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</si>
  <si>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</si>
  <si>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</si>
  <si>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</si>
  <si>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</si>
  <si>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</si>
  <si>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</si>
  <si>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</si>
  <si>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</si>
  <si>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</si>
  <si>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</si>
  <si>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</si>
  <si>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</si>
  <si>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</si>
  <si>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</si>
  <si>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</si>
  <si>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</si>
  <si>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</si>
  <si>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</si>
  <si>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</si>
  <si>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</si>
  <si>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</si>
  <si>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</si>
  <si>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</si>
  <si>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</si>
  <si>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</si>
  <si>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</si>
  <si>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</si>
  <si>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</si>
  <si>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</si>
  <si>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</si>
  <si>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</si>
  <si>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</si>
  <si>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</si>
  <si>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</si>
  <si>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</si>
  <si>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</si>
  <si>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</si>
  <si>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</si>
  <si>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</si>
  <si>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</si>
  <si>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</si>
  <si>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</si>
  <si>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</si>
  <si>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</si>
  <si>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</si>
  <si>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</si>
  <si>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</si>
  <si>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</si>
  <si>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</si>
  <si>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</si>
  <si>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</si>
  <si>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</si>
  <si>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</si>
  <si>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</si>
  <si>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</si>
  <si>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</si>
  <si>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</si>
  <si>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</si>
  <si>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</si>
  <si>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</si>
  <si>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</si>
  <si>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</si>
  <si>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</si>
  <si>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</si>
  <si>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</si>
  <si>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</si>
  <si>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</si>
  <si>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</si>
  <si>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</si>
  <si>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</si>
  <si>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</si>
  <si>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</si>
  <si>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</si>
  <si>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</si>
  <si>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</si>
  <si>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</si>
  <si>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</si>
  <si>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</si>
  <si>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</si>
  <si>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</si>
  <si>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</si>
  <si>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</si>
  <si>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</si>
  <si>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</si>
  <si>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</si>
  <si>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</si>
  <si>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</si>
  <si>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</si>
  <si>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</si>
  <si>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</si>
  <si>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</si>
  <si>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</si>
  <si>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</si>
  <si>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</si>
  <si>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</si>
  <si>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</si>
  <si>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</si>
  <si>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</si>
  <si>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</si>
  <si>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</si>
  <si>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</si>
  <si>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</si>
  <si>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</si>
  <si>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</si>
  <si>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</si>
  <si>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</si>
  <si>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</si>
  <si>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</si>
  <si>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</si>
  <si>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</si>
  <si>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</si>
  <si>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</si>
  <si>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</si>
  <si>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</si>
  <si>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</si>
  <si>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</si>
  <si>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</si>
  <si>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</si>
  <si>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</si>
  <si>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</si>
  <si>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</si>
  <si>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</si>
  <si>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</si>
  <si>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</si>
  <si>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</si>
  <si>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</si>
  <si>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</si>
  <si>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</si>
  <si>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</si>
  <si>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</si>
  <si>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</si>
  <si>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</si>
  <si>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</si>
  <si>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</si>
  <si>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</si>
  <si>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</si>
  <si>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</si>
  <si>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</si>
  <si>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</si>
  <si>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</si>
  <si>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</si>
  <si>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</si>
  <si>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</si>
  <si>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</si>
  <si>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</si>
  <si>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</si>
  <si>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</si>
  <si>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</si>
  <si>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</si>
  <si>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</si>
  <si>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</si>
  <si>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</si>
  <si>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</si>
  <si>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</si>
  <si>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</si>
  <si>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</si>
  <si>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</si>
  <si>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</si>
  <si>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</si>
  <si>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</si>
  <si>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</si>
  <si>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</si>
  <si>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</si>
  <si>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</si>
  <si>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</si>
  <si>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</si>
  <si>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</si>
  <si>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</si>
  <si>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</si>
  <si>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</si>
  <si>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</si>
  <si>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</si>
  <si>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</si>
  <si>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</si>
  <si>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</si>
  <si>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</si>
  <si>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</si>
  <si>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</si>
  <si>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</si>
  <si>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</si>
  <si>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</si>
  <si>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</si>
  <si>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</si>
  <si>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</si>
  <si>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</si>
  <si>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</si>
  <si>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</si>
  <si>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</si>
  <si>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</si>
  <si>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</si>
  <si>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</si>
  <si>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</si>
  <si>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</si>
  <si>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</si>
  <si>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</si>
  <si>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</si>
  <si>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</si>
  <si>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</si>
  <si>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</si>
  <si>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</si>
  <si>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</si>
  <si>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</si>
  <si>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</si>
  <si>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</si>
  <si>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</si>
  <si>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</si>
  <si>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</si>
  <si>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</si>
  <si>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</si>
  <si>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</si>
  <si>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</si>
  <si>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</si>
  <si>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</si>
  <si>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</si>
  <si>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</si>
  <si>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</si>
  <si>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</si>
  <si>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</si>
  <si>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</si>
  <si>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</si>
  <si>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</si>
  <si>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</si>
  <si>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</si>
  <si>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</si>
  <si>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</si>
  <si>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</si>
  <si>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</si>
  <si>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</si>
  <si>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</si>
  <si>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</si>
  <si>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</si>
  <si>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</si>
  <si>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</si>
  <si>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</si>
  <si>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</si>
  <si>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</si>
  <si>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</si>
  <si>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</si>
  <si>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</si>
  <si>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</si>
  <si>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</si>
  <si>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</si>
  <si>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</si>
  <si>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</si>
  <si>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</si>
  <si>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</si>
  <si>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</si>
  <si>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</si>
  <si>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</si>
  <si>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</si>
  <si>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</si>
  <si>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</si>
  <si>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</si>
  <si>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</si>
  <si>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</si>
  <si>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</si>
  <si>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</si>
  <si>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</si>
  <si>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</si>
  <si>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</si>
  <si>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</si>
  <si>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</si>
  <si>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</si>
  <si>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</si>
  <si>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</si>
  <si>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</si>
  <si>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</si>
  <si>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</si>
  <si>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</si>
  <si>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</si>
  <si>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</si>
  <si>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</si>
  <si>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</si>
  <si>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</si>
  <si>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</si>
  <si>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</si>
  <si>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</si>
  <si>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</si>
  <si>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</si>
  <si>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</si>
  <si>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</si>
  <si>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</si>
  <si>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</si>
  <si>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</si>
  <si>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</si>
  <si>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</si>
  <si>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</si>
  <si>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</si>
  <si>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</si>
  <si>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</si>
  <si>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</si>
  <si>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</si>
  <si>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</si>
  <si>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</si>
  <si>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</si>
  <si>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</si>
  <si>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</si>
  <si>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</si>
  <si>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</si>
  <si>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</si>
  <si>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</si>
  <si>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</si>
  <si>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</si>
  <si>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</si>
  <si>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</si>
  <si>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</si>
  <si>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</si>
  <si>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</si>
  <si>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</si>
  <si>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</si>
  <si>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</si>
  <si>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</si>
  <si>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</si>
  <si>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</si>
  <si>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</si>
  <si>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</si>
  <si>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</si>
  <si>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</si>
  <si>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</si>
  <si>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</si>
  <si>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</si>
  <si>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</si>
  <si>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</si>
  <si>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</si>
  <si>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</si>
  <si>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</si>
  <si>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</si>
  <si>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</si>
  <si>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</si>
  <si>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</si>
  <si>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</si>
  <si>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</si>
  <si>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</si>
  <si>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</si>
  <si>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</si>
  <si>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</si>
  <si>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</si>
  <si>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</si>
  <si>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</si>
  <si>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</si>
  <si>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</si>
  <si>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</si>
  <si>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</si>
  <si>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</si>
  <si>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</si>
  <si>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</si>
  <si>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</si>
  <si>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</si>
  <si>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</si>
  <si>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</si>
  <si>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</si>
  <si>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</si>
  <si>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</si>
  <si>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</si>
  <si>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</si>
  <si>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</si>
  <si>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</si>
  <si>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</si>
  <si>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</si>
  <si>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</si>
  <si>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</si>
  <si>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</si>
  <si>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</si>
  <si>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</si>
  <si>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</si>
  <si>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</si>
  <si>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</si>
  <si>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</si>
  <si>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</si>
  <si>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</si>
  <si>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</si>
  <si>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</si>
  <si>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</si>
  <si>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</si>
  <si>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</si>
  <si>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</si>
  <si>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</si>
  <si>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</si>
  <si>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</si>
  <si>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</si>
  <si>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</si>
  <si>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</si>
  <si>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</si>
  <si>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</si>
  <si>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</si>
  <si>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</si>
  <si>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</si>
  <si>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</si>
  <si>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</si>
  <si>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</si>
  <si>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</si>
  <si>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</si>
  <si>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</si>
  <si>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</si>
  <si>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</si>
  <si>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</si>
  <si>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</si>
  <si>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</si>
  <si>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</si>
  <si>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</si>
  <si>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</si>
  <si>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</si>
  <si>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</si>
  <si>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</si>
  <si>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</si>
  <si>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</si>
  <si>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</si>
  <si>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</si>
  <si>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</si>
  <si>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</si>
  <si>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</si>
  <si>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</si>
  <si>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</si>
  <si>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</si>
  <si>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</si>
  <si>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</si>
  <si>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</si>
  <si>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</si>
  <si>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</si>
  <si>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</si>
  <si>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</si>
  <si>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</si>
  <si>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</si>
  <si>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</si>
  <si>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</si>
  <si>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</si>
  <si>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</si>
  <si>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</si>
  <si>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</si>
  <si>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</si>
  <si>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</si>
  <si>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</si>
  <si>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</si>
  <si>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</si>
  <si>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</si>
  <si>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</si>
  <si>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</si>
  <si>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</si>
  <si>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</si>
  <si>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</si>
  <si>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</si>
  <si>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</si>
  <si>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</si>
  <si>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</si>
  <si>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</si>
  <si>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</si>
  <si>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</si>
  <si>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</si>
  <si>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</si>
  <si>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</si>
  <si>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</si>
  <si>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</si>
  <si>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</si>
  <si>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</si>
  <si>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</si>
  <si>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</si>
  <si>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</si>
  <si>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</si>
  <si>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</si>
  <si>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</si>
  <si>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</si>
  <si>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</si>
  <si>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</si>
  <si>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</si>
  <si>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</si>
  <si>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</si>
  <si>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</si>
  <si>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</si>
  <si>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</si>
  <si>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</si>
  <si>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</si>
  <si>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</si>
  <si>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</si>
  <si>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</si>
  <si>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</si>
  <si>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</si>
  <si>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</si>
  <si>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</si>
  <si>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</si>
  <si>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</si>
  <si>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</si>
  <si>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</si>
  <si>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</si>
  <si>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</si>
  <si>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</si>
  <si>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</si>
  <si>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</si>
  <si>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</si>
  <si>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</si>
  <si>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</si>
  <si>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</si>
  <si>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</si>
  <si>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</si>
  <si>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</si>
  <si>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</si>
  <si>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</si>
  <si>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</si>
  <si>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</si>
  <si>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</si>
  <si>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</si>
  <si>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</si>
  <si>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</si>
  <si>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</si>
  <si>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</si>
  <si>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</si>
  <si>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</si>
  <si>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</si>
  <si>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</si>
  <si>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</si>
  <si>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</si>
  <si>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</si>
  <si>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</si>
  <si>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</si>
  <si>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</si>
  <si>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</si>
  <si>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</si>
  <si>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</si>
  <si>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</si>
  <si>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</si>
  <si>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</si>
  <si>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</si>
  <si>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</si>
  <si>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</si>
  <si>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</si>
  <si>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</si>
  <si>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</si>
  <si>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</si>
  <si>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</si>
  <si>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</si>
  <si>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</si>
  <si>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</si>
  <si>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</si>
  <si>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</si>
  <si>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</si>
  <si>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</si>
  <si>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</si>
  <si>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</si>
  <si>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</si>
  <si>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</si>
  <si>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</si>
  <si>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</si>
  <si>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</si>
  <si>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</si>
  <si>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</si>
  <si>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</si>
  <si>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</si>
  <si>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</si>
  <si>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</si>
  <si>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</si>
  <si>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</si>
  <si>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</si>
  <si>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</si>
  <si>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</si>
  <si>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</si>
  <si>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</si>
  <si>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</si>
  <si>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</si>
  <si>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</si>
  <si>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</si>
  <si>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</si>
  <si>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</si>
  <si>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</si>
  <si>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</si>
  <si>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</si>
  <si>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</si>
  <si>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</si>
  <si>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</si>
  <si>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</si>
  <si>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</si>
  <si>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</si>
  <si>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</si>
  <si>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</si>
  <si>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</si>
  <si>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</si>
  <si>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</si>
  <si>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</si>
  <si>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</si>
  <si>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</si>
  <si>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</si>
  <si>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</si>
  <si>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</si>
  <si>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</si>
  <si>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</si>
  <si>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</si>
  <si>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</si>
  <si>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</si>
  <si>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</si>
  <si>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</si>
  <si>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</si>
  <si>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</si>
  <si>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</si>
  <si>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</si>
  <si>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</si>
  <si>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</si>
  <si>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</si>
  <si>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</si>
  <si>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</si>
  <si>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</si>
  <si>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</si>
  <si>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</si>
  <si>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</si>
  <si>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</si>
  <si>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</si>
  <si>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</si>
  <si>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</si>
  <si>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</si>
  <si>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</si>
  <si>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</si>
  <si>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</si>
  <si>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</si>
  <si>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</si>
  <si>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</si>
  <si>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</si>
  <si>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</si>
  <si>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</si>
  <si>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</si>
  <si>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</si>
  <si>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</si>
  <si>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</si>
  <si>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</si>
  <si>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</si>
  <si>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</si>
  <si>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</si>
  <si>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</si>
  <si>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</si>
  <si>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</si>
  <si>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</si>
  <si>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</si>
  <si>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</si>
  <si>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</si>
  <si>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</si>
  <si>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</si>
  <si>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</si>
  <si>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</si>
  <si>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</si>
  <si>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</si>
  <si>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</si>
  <si>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</si>
  <si>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</si>
  <si>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</si>
  <si>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</si>
  <si>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</si>
  <si>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</si>
  <si>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</si>
  <si>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</si>
  <si>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</si>
  <si>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</si>
  <si>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</si>
  <si>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</si>
  <si>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</si>
  <si>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</si>
  <si>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</si>
  <si>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</si>
  <si>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</si>
  <si>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</si>
  <si>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</si>
  <si>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</si>
  <si>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</si>
  <si>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</si>
  <si>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</si>
  <si>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</si>
  <si>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</si>
  <si>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</si>
  <si>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</si>
  <si>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</si>
  <si>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</si>
  <si>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</si>
  <si>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</si>
  <si>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</si>
  <si>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</si>
  <si>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</si>
  <si>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</si>
  <si>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</si>
  <si>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</si>
  <si>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</si>
  <si>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</si>
  <si>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</si>
  <si>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</si>
  <si>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</si>
  <si>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</si>
  <si>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</si>
  <si>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</si>
  <si>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</si>
  <si>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</si>
  <si>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</si>
  <si>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</si>
  <si>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</si>
  <si>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</si>
  <si>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</si>
  <si>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</si>
  <si>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</si>
  <si>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</si>
  <si>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</si>
  <si>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</si>
  <si>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</si>
  <si>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</si>
  <si>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</si>
  <si>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</si>
  <si>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</si>
  <si>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</si>
  <si>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</si>
  <si>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</si>
  <si>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</si>
  <si>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</si>
  <si>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</si>
  <si>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</si>
  <si>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</si>
  <si>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</si>
  <si>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</si>
  <si>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</si>
  <si>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</si>
  <si>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</si>
  <si>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</si>
  <si>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</si>
  <si>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</si>
  <si>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</si>
  <si>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</si>
  <si>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</si>
  <si>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</si>
  <si>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</si>
  <si>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</si>
  <si>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</si>
  <si>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</si>
  <si>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</si>
  <si>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</si>
  <si>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</si>
  <si>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</si>
  <si>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</si>
  <si>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</si>
  <si>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</si>
  <si>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</si>
  <si>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</si>
  <si>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</si>
  <si>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</si>
  <si>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</si>
  <si>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</si>
  <si>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</si>
  <si>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</si>
  <si>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</si>
  <si>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</si>
  <si>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</si>
  <si>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</si>
  <si>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</si>
  <si>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</si>
  <si>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</si>
  <si>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</si>
  <si>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</si>
  <si>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</si>
  <si>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</si>
  <si>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</si>
  <si>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</si>
  <si>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</si>
  <si>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</si>
  <si>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</si>
  <si>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</si>
  <si>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</si>
  <si>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</si>
  <si>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</si>
  <si>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</si>
  <si>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</si>
  <si>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</si>
  <si>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</si>
  <si>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</si>
  <si>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</si>
  <si>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</si>
  <si>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</si>
  <si>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</si>
  <si>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</si>
  <si>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</si>
  <si>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</si>
  <si>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</si>
  <si>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</si>
  <si>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</si>
  <si>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</si>
  <si>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</si>
  <si>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</si>
  <si>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</si>
  <si>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</si>
  <si>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</si>
  <si>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</si>
  <si>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</si>
  <si>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</si>
  <si>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</si>
  <si>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</si>
  <si>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</si>
  <si>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</si>
  <si>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</si>
  <si>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</si>
  <si>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</si>
  <si>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</si>
  <si>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</si>
  <si>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</si>
  <si>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</si>
  <si>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</si>
  <si>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</si>
  <si>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</si>
  <si>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</si>
  <si>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</si>
  <si>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</si>
  <si>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</si>
  <si>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</si>
  <si>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</si>
  <si>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</si>
  <si>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</si>
  <si>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</si>
  <si>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</si>
  <si>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</si>
  <si>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</si>
  <si>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</si>
  <si>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</si>
  <si>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</si>
  <si>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</si>
  <si>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</si>
  <si>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</si>
  <si>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</si>
  <si>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</si>
  <si>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</si>
  <si>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</si>
  <si>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</si>
  <si>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</si>
  <si>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</si>
  <si>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</si>
  <si>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</si>
  <si>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</si>
  <si>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</si>
  <si>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</si>
  <si>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</si>
  <si>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</si>
  <si>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</si>
  <si>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</si>
  <si>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</si>
  <si>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</si>
  <si>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</si>
  <si>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</si>
  <si>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</si>
  <si>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</si>
  <si>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</si>
  <si>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</si>
  <si>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</si>
  <si>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</si>
  <si>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</si>
  <si>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</si>
  <si>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</si>
  <si>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</si>
  <si>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</si>
  <si>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</si>
  <si>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</si>
  <si>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</si>
  <si>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</si>
  <si>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</si>
  <si>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</si>
  <si>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</si>
  <si>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</si>
  <si>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</si>
  <si>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</si>
  <si>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</si>
  <si>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</si>
  <si>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</si>
  <si>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</si>
  <si>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</si>
  <si>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</si>
  <si>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</si>
  <si>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</si>
  <si>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</si>
  <si>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</si>
  <si>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</si>
  <si>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</si>
  <si>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</si>
  <si>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</si>
  <si>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</si>
  <si>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</si>
  <si>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</si>
  <si>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</si>
  <si>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</si>
  <si>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</si>
  <si>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</si>
  <si>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</si>
  <si>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</si>
  <si>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</si>
  <si>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</si>
  <si>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</si>
  <si>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</si>
  <si>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</si>
  <si>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</si>
  <si>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</si>
  <si>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</si>
  <si>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</si>
  <si>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</si>
  <si>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</si>
  <si>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</si>
  <si>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</si>
  <si>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</si>
  <si>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</si>
  <si>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</si>
  <si>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</si>
  <si>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</si>
  <si>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</si>
  <si>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</si>
  <si>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</si>
  <si>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</si>
  <si>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</si>
  <si>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</si>
  <si>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</si>
  <si>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</si>
  <si>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</si>
  <si>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</si>
  <si>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</si>
  <si>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</si>
  <si>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</si>
  <si>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</si>
  <si>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</si>
  <si>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</si>
  <si>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</si>
  <si>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</si>
  <si>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</si>
  <si>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</si>
  <si>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</si>
  <si>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</si>
  <si>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</si>
  <si>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</si>
  <si>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</si>
  <si>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</si>
  <si>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</si>
  <si>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</si>
  <si>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</si>
  <si>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</si>
  <si>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</si>
  <si>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</si>
  <si>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</si>
  <si>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</si>
  <si>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</si>
  <si>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</si>
  <si>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</si>
  <si>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</si>
  <si>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</si>
  <si>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</si>
  <si>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</si>
  <si>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</si>
  <si>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</si>
  <si>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</si>
  <si>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</si>
  <si>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</si>
  <si>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</si>
  <si>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</si>
  <si>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</si>
  <si>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</si>
  <si>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</si>
  <si>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</si>
  <si>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</si>
  <si>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</si>
  <si>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</si>
  <si>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</si>
  <si>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</si>
  <si>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</si>
  <si>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</si>
  <si>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</si>
  <si>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</si>
  <si>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</si>
  <si>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</si>
  <si>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</si>
  <si>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</si>
  <si>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</si>
  <si>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</si>
  <si>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</si>
  <si>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</si>
  <si>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</si>
  <si>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</si>
  <si>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</si>
  <si>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</si>
  <si>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</si>
  <si>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</si>
  <si>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</si>
  <si>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</si>
  <si>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</si>
  <si>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</si>
  <si>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</si>
  <si>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</si>
  <si>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</si>
  <si>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</si>
  <si>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</si>
  <si>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</si>
  <si>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</si>
  <si>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</si>
  <si>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</si>
  <si>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</si>
  <si>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</si>
  <si>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</si>
  <si>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</si>
  <si>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</si>
  <si>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</si>
  <si>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</si>
  <si>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</si>
  <si>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</si>
  <si>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</si>
  <si>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</si>
  <si>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</si>
  <si>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</si>
  <si>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</si>
  <si>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</si>
  <si>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</si>
  <si>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</si>
  <si>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</si>
  <si>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</si>
  <si>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</si>
  <si>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</si>
  <si>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</si>
  <si>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</si>
  <si>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</si>
  <si>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</si>
  <si>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</si>
  <si>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</si>
  <si>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</si>
  <si>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</si>
  <si>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</si>
  <si>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</si>
  <si>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</si>
  <si>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</si>
  <si>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</si>
  <si>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</si>
  <si>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</si>
  <si>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</si>
  <si>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</si>
  <si>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</si>
  <si>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</si>
  <si>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</si>
  <si>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</si>
  <si>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</si>
  <si>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</si>
  <si>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</si>
  <si>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</si>
  <si>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</si>
  <si>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</si>
  <si>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</si>
  <si>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</si>
  <si>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</si>
  <si>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</si>
  <si>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</si>
  <si>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</si>
  <si>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</si>
  <si>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</si>
  <si>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</si>
  <si>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</si>
  <si>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</si>
  <si>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</si>
  <si>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</si>
  <si>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</si>
  <si>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</si>
  <si>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</si>
  <si>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</si>
  <si>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</si>
  <si>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</si>
  <si>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</si>
  <si>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</si>
  <si>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</si>
  <si>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</si>
  <si>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</si>
  <si>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</si>
  <si>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</si>
  <si>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</si>
  <si>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</si>
  <si>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</si>
  <si>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</si>
  <si>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</si>
  <si>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</si>
  <si>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</si>
  <si>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</si>
  <si>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</si>
  <si>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</si>
  <si>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</si>
  <si>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</si>
  <si>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</si>
  <si>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</si>
  <si>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</si>
  <si>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</si>
  <si>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</si>
  <si>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</si>
  <si>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</si>
  <si>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</si>
  <si>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</si>
  <si>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</si>
  <si>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</si>
  <si>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</si>
  <si>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</si>
  <si>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</si>
  <si>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</si>
  <si>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</si>
  <si>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</si>
  <si>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</si>
  <si>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</si>
  <si>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</si>
  <si>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</si>
  <si>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</si>
  <si>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</si>
  <si>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</si>
  <si>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</si>
  <si>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</si>
  <si>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</si>
  <si>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</si>
  <si>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</si>
  <si>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</si>
  <si>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</si>
  <si>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</si>
  <si>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</si>
  <si>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</si>
  <si>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</si>
  <si>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</si>
  <si>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</si>
  <si>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</si>
  <si>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</si>
  <si>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</si>
  <si>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</si>
  <si>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</si>
  <si>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</si>
  <si>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</si>
  <si>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</si>
  <si>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</si>
  <si>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</si>
  <si>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</si>
  <si>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</si>
  <si>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</si>
  <si>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</si>
  <si>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</si>
  <si>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</si>
  <si>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</si>
  <si>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</si>
  <si>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</si>
  <si>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</si>
  <si>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</si>
  <si>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</si>
  <si>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</si>
  <si>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</si>
  <si>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</si>
  <si>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</si>
  <si>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</si>
  <si>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</si>
  <si>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</si>
  <si>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</si>
  <si>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</si>
  <si>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</si>
  <si>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</si>
  <si>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</si>
  <si>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</si>
  <si>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</si>
  <si>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</si>
  <si>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</si>
  <si>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</si>
  <si>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</si>
  <si>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</si>
  <si>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</si>
  <si>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</si>
  <si>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</si>
  <si>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</si>
  <si>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</si>
  <si>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</si>
  <si>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</si>
  <si>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</si>
  <si>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</si>
  <si>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</si>
  <si>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</si>
  <si>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</si>
  <si>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</si>
  <si>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</si>
  <si>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</si>
  <si>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</si>
  <si>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</si>
  <si>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</si>
  <si>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</si>
  <si>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</si>
  <si>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</si>
  <si>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</si>
  <si>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</si>
  <si>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</si>
  <si>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</si>
  <si>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</si>
  <si>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</si>
  <si>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</si>
  <si>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</si>
  <si>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</si>
  <si>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</si>
  <si>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</si>
  <si>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</si>
  <si>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</si>
  <si>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</si>
  <si>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</si>
  <si>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</si>
  <si>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</si>
  <si>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</si>
  <si>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</si>
  <si>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</si>
  <si>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</si>
  <si>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</si>
  <si>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</si>
  <si>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</si>
  <si>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</si>
  <si>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</si>
  <si>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</si>
  <si>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</si>
  <si>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</si>
  <si>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</si>
  <si>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</si>
  <si>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</si>
  <si>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</si>
  <si>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</si>
  <si>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</si>
  <si>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</si>
  <si>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</si>
  <si>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</si>
  <si>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</si>
  <si>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</si>
  <si>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</si>
  <si>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</si>
  <si>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</si>
  <si>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</si>
  <si>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</si>
  <si>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</si>
  <si>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</si>
  <si>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</si>
  <si>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</si>
  <si>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</si>
  <si>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</si>
  <si>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</si>
  <si>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</si>
  <si>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</si>
  <si>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</si>
  <si>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</si>
  <si>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</si>
  <si>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</si>
  <si>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</si>
  <si>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</si>
  <si>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</si>
  <si>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</si>
  <si>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</si>
  <si>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</si>
  <si>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</si>
  <si>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</si>
  <si>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</si>
  <si>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</si>
  <si>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</si>
  <si>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</si>
  <si>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</si>
  <si>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</si>
  <si>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</si>
  <si>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</si>
  <si>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</si>
  <si>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</si>
  <si>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</si>
  <si>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</si>
  <si>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</si>
  <si>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</si>
  <si>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</si>
  <si>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</si>
  <si>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</si>
  <si>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</si>
  <si>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</si>
  <si>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</si>
  <si>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</si>
  <si>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</si>
  <si>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</si>
  <si>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</si>
  <si>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</si>
  <si>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</si>
  <si>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</si>
  <si>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</si>
  <si>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</si>
  <si>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</si>
  <si>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</si>
  <si>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</si>
  <si>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</si>
  <si>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</si>
  <si>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</si>
  <si>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</si>
  <si>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</si>
  <si>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</si>
  <si>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</si>
  <si>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</si>
  <si>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</si>
  <si>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</si>
  <si>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</si>
  <si>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</si>
  <si>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</si>
  <si>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</si>
  <si>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</si>
  <si>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</si>
  <si>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</si>
  <si>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</si>
  <si>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</si>
  <si>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</si>
  <si>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</si>
  <si>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</si>
  <si>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</si>
  <si>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</si>
  <si>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</si>
  <si>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</si>
  <si>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</si>
  <si>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</si>
  <si>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</si>
  <si>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</si>
  <si>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</si>
  <si>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</si>
  <si>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</si>
  <si>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</si>
  <si>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</si>
  <si>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</si>
  <si>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</si>
  <si>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</si>
  <si>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</si>
  <si>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</si>
  <si>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</si>
  <si>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</si>
  <si>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</si>
  <si>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</si>
  <si>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</si>
  <si>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</si>
  <si>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</si>
  <si>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</si>
  <si>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</si>
  <si>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</si>
  <si>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</si>
  <si>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</si>
  <si>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</si>
  <si>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</si>
  <si>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</si>
  <si>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</si>
  <si>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</si>
  <si>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</si>
  <si>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</si>
  <si>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</si>
  <si>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</si>
  <si>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</si>
  <si>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</si>
  <si>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</si>
  <si>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</si>
  <si>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</si>
  <si>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</si>
  <si>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</si>
  <si>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</si>
  <si>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</si>
  <si>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</si>
  <si>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</si>
  <si>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</si>
  <si>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</si>
  <si>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</si>
  <si>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</si>
  <si>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</si>
  <si>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</si>
  <si>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</si>
  <si>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</si>
  <si>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</si>
  <si>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</si>
  <si>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</si>
  <si>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</si>
  <si>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</si>
  <si>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</si>
  <si>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</si>
  <si>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</si>
  <si>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</si>
  <si>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</si>
  <si>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</si>
  <si>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</si>
  <si>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</si>
  <si>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</si>
  <si>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</si>
  <si>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</si>
  <si>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</si>
  <si>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</si>
  <si>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</si>
  <si>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</si>
  <si>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</si>
  <si>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</si>
  <si>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</si>
  <si>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</si>
  <si>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</si>
  <si>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</si>
  <si>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</si>
  <si>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</si>
  <si>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</si>
  <si>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</si>
  <si>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</si>
  <si>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</si>
  <si>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</si>
  <si>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</si>
  <si>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</si>
  <si>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</si>
  <si>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</si>
  <si>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</si>
  <si>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</si>
  <si>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</si>
  <si>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</si>
  <si>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</si>
  <si>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</si>
  <si>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</si>
  <si>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</si>
  <si>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</si>
  <si>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</si>
  <si>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</si>
  <si>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</si>
  <si>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</si>
  <si>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</si>
  <si>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</si>
  <si>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</si>
  <si>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</si>
  <si>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</si>
  <si>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</si>
  <si>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</si>
  <si>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</si>
  <si>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</si>
  <si>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</si>
  <si>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</si>
  <si>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</si>
  <si>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</si>
  <si>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</si>
  <si>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</si>
  <si>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</si>
  <si>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</si>
  <si>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</si>
  <si>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</si>
  <si>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</si>
  <si>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</si>
  <si>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</si>
  <si>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</si>
  <si>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</si>
  <si>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</si>
  <si>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</si>
  <si>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</si>
  <si>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</si>
  <si>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</si>
  <si>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</si>
  <si>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</si>
  <si>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</si>
  <si>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</si>
  <si>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</si>
  <si>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</si>
  <si>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</si>
  <si>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</si>
  <si>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</si>
  <si>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</si>
  <si>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</si>
  <si>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</si>
  <si>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</si>
  <si>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</si>
  <si>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</si>
  <si>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</si>
  <si>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</si>
  <si>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</si>
  <si>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</si>
  <si>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</si>
  <si>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</si>
  <si>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</si>
  <si>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</si>
  <si>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</si>
  <si>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</si>
  <si>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</si>
  <si>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</si>
  <si>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</si>
  <si>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</si>
  <si>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</si>
  <si>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</si>
  <si>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</si>
  <si>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</si>
  <si>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</si>
  <si>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</si>
  <si>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</si>
  <si>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</si>
  <si>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</si>
  <si>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</si>
  <si>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</si>
  <si>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</si>
  <si>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</si>
  <si>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</si>
  <si>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</si>
  <si>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</si>
  <si>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</si>
  <si>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</si>
  <si>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</si>
  <si>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</si>
  <si>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</si>
  <si>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</si>
  <si>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</si>
  <si>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</si>
  <si>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</si>
  <si>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</si>
  <si>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</si>
  <si>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</si>
  <si>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</si>
  <si>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</si>
  <si>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</si>
  <si>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</si>
  <si>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</si>
  <si>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</si>
  <si>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</si>
  <si>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</si>
  <si>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</si>
  <si>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</si>
  <si>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</si>
  <si>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</si>
  <si>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</si>
  <si>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</si>
  <si>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</si>
  <si>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</si>
  <si>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</si>
  <si>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</si>
  <si>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</si>
  <si>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</si>
  <si>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</si>
  <si>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</si>
  <si>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</si>
  <si>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</si>
  <si>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</si>
  <si>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</si>
  <si>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</si>
  <si>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</si>
  <si>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</si>
  <si>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</si>
  <si>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</si>
  <si>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</si>
  <si>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</si>
  <si>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</si>
  <si>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</si>
  <si>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</si>
  <si>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</si>
  <si>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</si>
  <si>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</si>
  <si>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</si>
  <si>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</si>
  <si>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</si>
  <si>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</si>
  <si>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</si>
  <si>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</si>
  <si>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</si>
  <si>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</si>
  <si>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</si>
  <si>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</si>
  <si>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</si>
  <si>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</si>
  <si>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</si>
  <si>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</si>
  <si>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</si>
  <si>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</si>
  <si>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</si>
  <si>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</si>
  <si>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</si>
  <si>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</si>
  <si>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</si>
  <si>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</si>
  <si>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</si>
  <si>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</si>
  <si>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</si>
  <si>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</si>
  <si>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</si>
  <si>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</si>
  <si>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</si>
  <si>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</si>
  <si>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</si>
  <si>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</si>
  <si>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</si>
  <si>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</si>
  <si>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</si>
  <si>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</si>
  <si>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</si>
  <si>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</si>
  <si>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</si>
  <si>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</si>
  <si>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</si>
  <si>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</si>
  <si>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</si>
  <si>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</si>
  <si>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</si>
  <si>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</si>
  <si>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</si>
  <si>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</si>
  <si>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</si>
  <si>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</si>
  <si>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</si>
  <si>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</si>
  <si>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</si>
  <si>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</si>
  <si>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</si>
  <si>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</si>
  <si>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</si>
  <si>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</si>
  <si>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</si>
  <si>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</si>
  <si>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</si>
  <si>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</si>
  <si>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</si>
  <si>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</si>
  <si>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</si>
  <si>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</si>
  <si>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</si>
  <si>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</si>
  <si>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</si>
  <si>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</si>
  <si>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</si>
  <si>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</si>
  <si>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</si>
  <si>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</si>
  <si>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</si>
  <si>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</si>
  <si>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</si>
  <si>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</si>
  <si>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</si>
  <si>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</si>
  <si>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</si>
  <si>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</si>
  <si>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</si>
  <si>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</si>
  <si>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</si>
  <si>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</si>
  <si>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</si>
  <si>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</si>
  <si>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</si>
  <si>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</si>
  <si>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</si>
  <si>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</si>
  <si>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</si>
  <si>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</si>
  <si>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</si>
  <si>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</si>
  <si>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</si>
  <si>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</si>
  <si>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</si>
  <si>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</si>
  <si>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</si>
  <si>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</si>
  <si>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</si>
  <si>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</si>
  <si>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</si>
  <si>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</si>
  <si>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</si>
  <si>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</si>
  <si>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</si>
  <si>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</si>
  <si>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</si>
  <si>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</si>
  <si>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</si>
  <si>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</si>
  <si>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</si>
  <si>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</si>
  <si>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</si>
  <si>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</si>
  <si>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</si>
  <si>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</si>
  <si>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</si>
  <si>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</si>
  <si>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</si>
  <si>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</si>
  <si>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</si>
  <si>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</si>
  <si>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</si>
  <si>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</si>
  <si>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</si>
  <si>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</si>
  <si>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</si>
  <si>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</si>
  <si>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</si>
  <si>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</si>
  <si>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</si>
  <si>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</si>
  <si>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</si>
  <si>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</si>
  <si>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</si>
  <si>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</si>
  <si>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</si>
  <si>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</si>
  <si>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</si>
  <si>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</si>
  <si>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</si>
  <si>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</si>
  <si>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</si>
  <si>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</si>
  <si>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</si>
  <si>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</si>
  <si>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</si>
  <si>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</si>
  <si>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</si>
  <si>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</si>
  <si>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</si>
  <si>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</si>
  <si>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</si>
  <si>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</si>
  <si>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</si>
  <si>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</si>
  <si>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</si>
  <si>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</si>
  <si>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</si>
  <si>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</si>
  <si>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</si>
  <si>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</si>
  <si>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</si>
  <si>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</si>
  <si>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</si>
  <si>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</si>
  <si>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</si>
  <si>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</si>
  <si>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</si>
  <si>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</si>
  <si>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</si>
  <si>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</si>
  <si>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</si>
  <si>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</si>
  <si>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</si>
  <si>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</si>
  <si>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</si>
  <si>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</si>
  <si>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</si>
  <si>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</si>
  <si>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</si>
  <si>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</si>
  <si>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</si>
  <si>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</si>
  <si>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</si>
  <si>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</si>
  <si>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</si>
  <si>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</si>
  <si>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</si>
  <si>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</si>
  <si>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</si>
  <si>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</si>
  <si>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</si>
  <si>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</si>
  <si>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</si>
  <si>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</si>
  <si>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</si>
  <si>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</si>
  <si>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</si>
  <si>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</si>
  <si>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</si>
  <si>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</si>
  <si>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</si>
  <si>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</si>
  <si>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</si>
  <si>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</si>
  <si>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</si>
  <si>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</si>
  <si>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</si>
  <si>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</si>
  <si>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</si>
  <si>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</si>
  <si>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</si>
  <si>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</si>
  <si>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</si>
  <si>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</si>
  <si>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</si>
  <si>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</si>
  <si>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</si>
  <si>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</si>
  <si>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</si>
  <si>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</si>
  <si>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</si>
  <si>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</si>
  <si>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</si>
  <si>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</si>
  <si>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</si>
  <si>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</si>
  <si>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</si>
  <si>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</si>
  <si>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</si>
  <si>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</si>
  <si>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</si>
  <si>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</si>
  <si>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</si>
  <si>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</si>
  <si>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</si>
  <si>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</si>
  <si>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</si>
  <si>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</si>
  <si>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</si>
  <si>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</si>
  <si>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</si>
  <si>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</si>
  <si>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</si>
  <si>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</si>
  <si>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</si>
  <si>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</si>
  <si>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</si>
  <si>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</si>
  <si>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</si>
  <si>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</si>
  <si>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</si>
  <si>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</si>
  <si>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</si>
  <si>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</si>
  <si>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</si>
  <si>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</si>
  <si>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</si>
  <si>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</si>
  <si>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</si>
  <si>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</si>
  <si>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</si>
  <si>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</si>
  <si>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</si>
  <si>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</si>
  <si>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</si>
  <si>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</si>
  <si>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</si>
  <si>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</si>
  <si>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</si>
  <si>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</si>
  <si>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</si>
  <si>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</si>
  <si>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</si>
  <si>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</si>
  <si>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</si>
  <si>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</si>
  <si>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</si>
  <si>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</si>
  <si>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</si>
  <si>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</si>
  <si>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</si>
  <si>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</si>
  <si>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</si>
  <si>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</si>
  <si>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</si>
  <si>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</si>
  <si>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</si>
  <si>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</si>
  <si>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</si>
  <si>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</si>
  <si>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</si>
  <si>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</si>
  <si>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</si>
  <si>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</si>
  <si>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</si>
  <si>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</si>
  <si>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</si>
  <si>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</si>
  <si>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</si>
  <si>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</si>
  <si>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</si>
  <si>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</si>
  <si>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</si>
  <si>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</si>
  <si>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</si>
  <si>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</si>
  <si>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</si>
  <si>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</si>
  <si>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</si>
  <si>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</si>
  <si>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</si>
  <si>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</si>
  <si>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</si>
  <si>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</si>
  <si>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</si>
  <si>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</si>
  <si>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</si>
  <si>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</si>
  <si>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</si>
  <si>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</si>
  <si>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</si>
  <si>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</si>
  <si>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</si>
  <si>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</si>
  <si>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</si>
  <si>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</si>
  <si>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</si>
  <si>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</si>
  <si>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</si>
  <si>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</si>
  <si>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</si>
  <si>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</si>
  <si>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</si>
  <si>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</si>
  <si>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</si>
  <si>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</si>
  <si>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</si>
  <si>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</si>
  <si>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</si>
  <si>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</si>
  <si>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</si>
  <si>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</si>
  <si>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</si>
  <si>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</si>
  <si>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</si>
  <si>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</si>
  <si>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</si>
  <si>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</si>
  <si>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</si>
  <si>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</si>
  <si>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</si>
  <si>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</si>
  <si>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</si>
  <si>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</si>
  <si>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</si>
  <si>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</si>
  <si>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</si>
  <si>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</si>
  <si>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</si>
  <si>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</si>
  <si>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</si>
  <si>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</si>
  <si>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</si>
  <si>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</si>
  <si>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</si>
  <si>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</si>
  <si>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</si>
  <si>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</si>
  <si>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</si>
  <si>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</si>
  <si>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</si>
  <si>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</si>
  <si>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</si>
  <si>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</si>
  <si>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</si>
  <si>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</si>
  <si>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</si>
  <si>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</si>
  <si>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</si>
  <si>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</si>
  <si>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</si>
  <si>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</si>
  <si>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</si>
  <si>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</si>
  <si>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</si>
  <si>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</si>
  <si>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</si>
  <si>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</si>
  <si>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</si>
  <si>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</si>
  <si>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</si>
  <si>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</si>
  <si>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</si>
  <si>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</si>
  <si>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</si>
  <si>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</si>
  <si>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</si>
  <si>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</si>
  <si>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</si>
  <si>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</si>
  <si>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</si>
  <si>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</si>
  <si>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</si>
  <si>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</si>
  <si>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</si>
  <si>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</si>
  <si>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</si>
  <si>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</si>
  <si>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</si>
  <si>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</si>
  <si>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</si>
  <si>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</si>
  <si>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</si>
  <si>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</si>
  <si>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</si>
  <si>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</si>
  <si>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</si>
  <si>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</si>
  <si>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</si>
  <si>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</si>
  <si>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</si>
  <si>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</si>
  <si>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</si>
  <si>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</si>
  <si>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</si>
  <si>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</si>
  <si>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</si>
  <si>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</si>
  <si>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</si>
  <si>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</si>
  <si>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</si>
  <si>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</si>
  <si>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</si>
  <si>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</si>
  <si>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</si>
  <si>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</si>
  <si>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</si>
  <si>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</si>
  <si>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</si>
  <si>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</si>
  <si>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</si>
  <si>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</si>
  <si>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</si>
  <si>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</si>
  <si>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</si>
  <si>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</si>
  <si>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</si>
  <si>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</si>
  <si>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</si>
  <si>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</si>
  <si>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</si>
  <si>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</si>
  <si>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</si>
  <si>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</si>
  <si>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</si>
  <si>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</si>
  <si>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</si>
  <si>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</si>
  <si>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</si>
  <si>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</si>
  <si>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</si>
  <si>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</si>
  <si>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</si>
  <si>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</si>
  <si>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</si>
  <si>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</si>
  <si>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</si>
  <si>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</si>
  <si>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</si>
  <si>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</si>
  <si>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</si>
  <si>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</si>
  <si>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</si>
  <si>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</si>
  <si>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</si>
  <si>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</si>
  <si>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</si>
  <si>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</si>
  <si>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</si>
  <si>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</si>
  <si>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</si>
  <si>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</si>
  <si>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</si>
  <si>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</si>
  <si>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</si>
  <si>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</si>
  <si>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</si>
  <si>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</si>
  <si>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</si>
  <si>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</si>
  <si>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</si>
  <si>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</si>
  <si>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</si>
  <si>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</si>
  <si>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</si>
  <si>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</si>
  <si>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</si>
  <si>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</si>
  <si>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</si>
  <si>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</si>
  <si>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</si>
  <si>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</si>
  <si>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</si>
  <si>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</si>
  <si>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</si>
  <si>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</si>
  <si>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</si>
  <si>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</si>
  <si>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</si>
  <si>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</si>
  <si>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</si>
  <si>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</si>
  <si>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</si>
  <si>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</si>
  <si>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</si>
  <si>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</si>
  <si>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</si>
  <si>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</si>
  <si>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</si>
  <si>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</si>
  <si>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</si>
  <si>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</si>
  <si>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</si>
  <si>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</si>
  <si>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</si>
  <si>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</si>
  <si>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</si>
  <si>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</si>
  <si>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</si>
  <si>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</si>
  <si>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</si>
  <si>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</si>
  <si>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</si>
  <si>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</si>
  <si>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</si>
  <si>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</si>
  <si>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</si>
  <si>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</si>
  <si>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</si>
  <si>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</si>
  <si>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</si>
  <si>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</si>
  <si>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</si>
  <si>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</si>
  <si>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</si>
  <si>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</si>
  <si>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</si>
  <si>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</si>
  <si>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</si>
  <si>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</si>
  <si>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</si>
  <si>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</si>
  <si>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</si>
  <si>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</si>
  <si>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</si>
  <si>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</si>
  <si>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</si>
  <si>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</si>
  <si>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</si>
  <si>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</si>
  <si>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</si>
  <si>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</si>
  <si>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</si>
  <si>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</si>
  <si>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</si>
  <si>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</si>
  <si>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</si>
  <si>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</si>
  <si>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</si>
  <si>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</si>
  <si>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</si>
  <si>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</si>
  <si>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</si>
  <si>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</si>
  <si>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</si>
  <si>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</si>
  <si>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</si>
  <si>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</si>
  <si>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</si>
  <si>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</si>
  <si>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</si>
  <si>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</si>
  <si>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</si>
  <si>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</si>
  <si>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</si>
  <si>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</si>
  <si>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</si>
  <si>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</si>
  <si>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</si>
  <si>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</si>
  <si>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</si>
  <si>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</si>
  <si>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</si>
  <si>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</si>
  <si>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</si>
  <si>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</si>
  <si>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</si>
  <si>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</si>
  <si>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</si>
  <si>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</si>
  <si>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</si>
  <si>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</si>
  <si>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</si>
  <si>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</si>
  <si>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</si>
  <si>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</si>
  <si>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</si>
  <si>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</si>
  <si>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</si>
  <si>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</si>
  <si>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</si>
  <si>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</si>
  <si>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</si>
  <si>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</si>
  <si>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</si>
  <si>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</si>
  <si>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</si>
  <si>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</si>
  <si>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</si>
  <si>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</si>
  <si>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</si>
  <si>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</si>
  <si>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</si>
  <si>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</si>
  <si>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</si>
  <si>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</si>
  <si>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</si>
  <si>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</si>
  <si>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</si>
  <si>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</si>
  <si>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</si>
  <si>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</si>
  <si>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</si>
  <si>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</si>
  <si>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</si>
  <si>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</si>
  <si>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</si>
  <si>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</si>
  <si>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</si>
  <si>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</si>
  <si>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</si>
  <si>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</si>
  <si>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</si>
  <si>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</si>
  <si>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</si>
  <si>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</si>
  <si>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</si>
  <si>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</si>
  <si>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</si>
  <si>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</si>
  <si>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</si>
  <si>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</si>
  <si>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</si>
  <si>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</si>
  <si>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</si>
  <si>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</si>
  <si>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</si>
  <si>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</si>
  <si>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</si>
  <si>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</si>
  <si>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</si>
  <si>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</si>
  <si>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</si>
  <si>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</si>
  <si>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</si>
  <si>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</si>
  <si>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</si>
  <si>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</si>
  <si>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</si>
  <si>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</si>
  <si>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</si>
  <si>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</si>
  <si>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</si>
  <si>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</si>
  <si>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</si>
  <si>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</si>
  <si>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</si>
  <si>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</si>
  <si>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</si>
  <si>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</si>
  <si>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</si>
  <si>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</si>
  <si>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</si>
  <si>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</si>
  <si>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</si>
  <si>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</si>
  <si>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</si>
  <si>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</si>
  <si>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</si>
  <si>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</si>
  <si>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</si>
  <si>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</si>
  <si>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</si>
  <si>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</si>
  <si>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</si>
  <si>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</si>
  <si>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</si>
  <si>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</si>
  <si>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</si>
  <si>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</si>
  <si>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</si>
  <si>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</si>
  <si>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</si>
  <si>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</si>
  <si>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</si>
  <si>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</si>
  <si>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</si>
  <si>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</si>
  <si>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</si>
  <si>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</si>
  <si>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</si>
  <si>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</si>
  <si>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</si>
  <si>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</si>
  <si>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</si>
  <si>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</si>
  <si>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</si>
  <si>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</si>
  <si>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</si>
  <si>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</si>
  <si>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</si>
  <si>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</si>
  <si>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</si>
  <si>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</si>
  <si>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</si>
  <si>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</si>
  <si>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</si>
  <si>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</si>
  <si>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</si>
  <si>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</si>
  <si>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</si>
  <si>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</si>
  <si>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</si>
  <si>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</si>
  <si>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</si>
  <si>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</si>
  <si>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</si>
  <si>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</si>
  <si>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</si>
  <si>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</si>
  <si>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</si>
  <si>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</si>
  <si>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</si>
  <si>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</si>
  <si>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</si>
  <si>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</si>
  <si>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</si>
  <si>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</si>
  <si>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</si>
  <si>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</si>
  <si>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</si>
  <si>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</si>
  <si>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</si>
  <si>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</si>
  <si>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</si>
  <si>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</si>
  <si>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</si>
  <si>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</si>
  <si>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</si>
  <si>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</si>
  <si>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</si>
  <si>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</si>
  <si>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</si>
  <si>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</si>
  <si>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</si>
  <si>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</si>
  <si>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</si>
  <si>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</si>
  <si>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</si>
  <si>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</si>
  <si>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</si>
  <si>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</si>
  <si>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</si>
  <si>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</si>
  <si>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</si>
  <si>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</si>
  <si>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</si>
  <si>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</si>
  <si>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</si>
  <si>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</si>
  <si>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</si>
  <si>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</si>
  <si>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</si>
  <si>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</si>
  <si>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</si>
  <si>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</si>
  <si>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</si>
  <si>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</si>
  <si>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</si>
  <si>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</si>
  <si>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</si>
  <si>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</si>
  <si>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</si>
  <si>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</si>
  <si>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</si>
  <si>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</si>
  <si>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</si>
  <si>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</si>
  <si>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</si>
  <si>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</si>
  <si>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</si>
  <si>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</si>
  <si>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</si>
  <si>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</si>
  <si>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</si>
  <si>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</si>
  <si>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</si>
  <si>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</si>
  <si>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</si>
  <si>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</si>
  <si>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</si>
  <si>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</si>
  <si>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</si>
  <si>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</si>
  <si>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</si>
  <si>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</si>
  <si>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</si>
  <si>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</si>
  <si>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</si>
  <si>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</si>
  <si>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</si>
  <si>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</si>
  <si>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</si>
  <si>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</si>
  <si>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</si>
  <si>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</si>
  <si>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</si>
  <si>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</si>
  <si>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</si>
  <si>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</si>
  <si>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</si>
  <si>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</si>
  <si>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</si>
  <si>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</si>
  <si>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</si>
  <si>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</si>
  <si>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</si>
  <si>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</si>
  <si>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</si>
  <si>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</si>
  <si>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</si>
  <si>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</si>
  <si>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</si>
  <si>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</si>
  <si>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</si>
  <si>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</si>
  <si>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</si>
  <si>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</si>
  <si>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</si>
  <si>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</si>
  <si>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</si>
  <si>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</si>
  <si>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</si>
  <si>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</si>
  <si>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</si>
  <si>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</si>
  <si>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</si>
  <si>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</si>
  <si>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</si>
  <si>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</si>
  <si>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</si>
  <si>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</si>
  <si>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</si>
  <si>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</si>
  <si>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</si>
  <si>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</si>
  <si>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</si>
  <si>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</si>
  <si>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</si>
  <si>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</si>
  <si>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</si>
  <si>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</si>
  <si>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</si>
  <si>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</si>
  <si>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</si>
  <si>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</si>
  <si>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</si>
  <si>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</si>
  <si>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</si>
  <si>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</si>
  <si>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</si>
  <si>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</si>
  <si>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</si>
  <si>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</si>
  <si>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</si>
  <si>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</si>
  <si>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</si>
  <si>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</si>
  <si>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</si>
  <si>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</si>
  <si>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</si>
  <si>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</si>
  <si>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</si>
  <si>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</si>
  <si>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</si>
  <si>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</si>
  <si>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</si>
  <si>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</si>
  <si>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</si>
  <si>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</si>
  <si>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</si>
  <si>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</si>
  <si>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</si>
  <si>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</si>
  <si>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</si>
  <si>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</si>
  <si>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</si>
  <si>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</si>
  <si>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</si>
  <si>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</si>
  <si>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</si>
  <si>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</si>
  <si>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</si>
  <si>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</si>
  <si>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</si>
  <si>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</si>
  <si>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</si>
  <si>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</si>
  <si>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</si>
  <si>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</si>
  <si>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</si>
  <si>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</si>
  <si>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</si>
  <si>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</si>
  <si>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</si>
  <si>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</si>
  <si>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</si>
  <si>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</si>
  <si>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</si>
  <si>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</si>
  <si>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</si>
  <si>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</si>
  <si>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</si>
  <si>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</si>
  <si>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</si>
  <si>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</si>
  <si>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</si>
  <si>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</si>
  <si>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</si>
  <si>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</si>
  <si>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</si>
  <si>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</si>
  <si>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</si>
  <si>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</si>
  <si>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</si>
  <si>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</si>
  <si>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</si>
  <si>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</si>
  <si>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</si>
  <si>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</si>
  <si>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</si>
  <si>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</si>
  <si>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</si>
  <si>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</si>
  <si>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</si>
  <si>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</si>
  <si>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</si>
  <si>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</si>
  <si>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</si>
  <si>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</si>
  <si>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</si>
  <si>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</si>
  <si>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</si>
  <si>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</si>
  <si>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</si>
  <si>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</si>
  <si>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</si>
  <si>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</si>
  <si>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</si>
  <si>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</si>
  <si>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</si>
  <si>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</si>
  <si>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</si>
  <si>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</si>
  <si>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</si>
  <si>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</si>
  <si>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</si>
  <si>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</si>
  <si>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</si>
  <si>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</si>
  <si>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</si>
  <si>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</si>
  <si>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</si>
  <si>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</si>
  <si>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</si>
  <si>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</si>
  <si>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</si>
  <si>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</si>
  <si>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</si>
  <si>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</si>
  <si>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</si>
  <si>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</si>
  <si>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</si>
  <si>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</si>
  <si>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</si>
  <si>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</si>
  <si>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</si>
  <si>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</si>
  <si>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</si>
  <si>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</si>
  <si>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</si>
  <si>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</si>
  <si>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</si>
  <si>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</si>
  <si>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</si>
  <si>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</si>
  <si>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</si>
  <si>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</si>
  <si>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</si>
  <si>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</si>
  <si>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</si>
  <si>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</si>
  <si>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</si>
  <si>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</si>
  <si>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</si>
  <si>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</si>
  <si>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</si>
  <si>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</si>
  <si>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</si>
  <si>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</si>
  <si>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</si>
  <si>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</si>
  <si>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</si>
  <si>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</si>
  <si>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</si>
  <si>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</si>
  <si>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</si>
  <si>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</si>
  <si>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</si>
  <si>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</si>
  <si>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</si>
  <si>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</si>
  <si>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</si>
  <si>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</si>
  <si>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</si>
  <si>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</si>
  <si>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</si>
  <si>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</si>
  <si>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</si>
  <si>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</si>
  <si>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</si>
  <si>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</si>
  <si>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</si>
  <si>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</si>
  <si>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</si>
  <si>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</si>
  <si>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</si>
  <si>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</si>
  <si>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</si>
  <si>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</si>
  <si>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</si>
  <si>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</si>
  <si>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</si>
  <si>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</si>
  <si>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</si>
  <si>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</si>
  <si>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</si>
  <si>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</si>
  <si>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</si>
  <si>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</si>
  <si>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</si>
  <si>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</si>
  <si>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</si>
  <si>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</si>
  <si>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</si>
  <si>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</si>
  <si>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</si>
  <si>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</si>
  <si>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</si>
  <si>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</si>
  <si>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</si>
  <si>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</si>
  <si>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</si>
  <si>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</si>
  <si>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</si>
  <si>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</si>
  <si>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</si>
  <si>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</si>
  <si>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</si>
  <si>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</si>
  <si>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</si>
  <si>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</si>
  <si>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</si>
  <si>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</si>
  <si>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</si>
  <si>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</si>
  <si>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</si>
  <si>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</si>
  <si>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</si>
  <si>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</si>
  <si>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</si>
  <si>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</si>
  <si>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</si>
  <si>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</si>
  <si>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</si>
  <si>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</si>
  <si>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</si>
  <si>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</si>
  <si>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</si>
  <si>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</si>
  <si>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</si>
  <si>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</si>
  <si>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</si>
  <si>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</si>
  <si>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</si>
  <si>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</si>
  <si>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</si>
  <si>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</si>
  <si>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</si>
  <si>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</si>
  <si>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</si>
  <si>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</si>
  <si>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</si>
  <si>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</si>
  <si>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</si>
  <si>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</si>
  <si>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</si>
  <si>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</si>
  <si>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</si>
  <si>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</si>
  <si>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</si>
  <si>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</si>
  <si>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</si>
  <si>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</si>
  <si>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</si>
  <si>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</si>
  <si>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</si>
  <si>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</si>
  <si>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</si>
  <si>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</si>
  <si>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</si>
  <si>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</si>
  <si>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</si>
  <si>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</si>
  <si>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</si>
  <si>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</si>
  <si>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</si>
  <si>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</si>
  <si>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</si>
  <si>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</si>
  <si>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</si>
  <si>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</si>
  <si>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</si>
  <si>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</si>
  <si>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</si>
  <si>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</si>
  <si>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</si>
  <si>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</si>
  <si>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</si>
  <si>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</si>
  <si>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</si>
  <si>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</si>
  <si>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</si>
  <si>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</si>
  <si>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</si>
  <si>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</si>
  <si>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</si>
  <si>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</si>
  <si>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</si>
  <si>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</si>
  <si>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</si>
  <si>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</si>
  <si>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</si>
  <si>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</si>
  <si>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</si>
  <si>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</si>
  <si>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</si>
  <si>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</si>
  <si>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</si>
  <si>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</si>
  <si>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</si>
  <si>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</si>
  <si>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</si>
  <si>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</si>
  <si>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</si>
  <si>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</si>
  <si>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</si>
  <si>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</si>
  <si>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</si>
  <si>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</si>
  <si>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</si>
  <si>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</si>
  <si>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</si>
  <si>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</si>
  <si>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</si>
  <si>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</si>
  <si>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</si>
  <si>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</si>
  <si>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</si>
  <si>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</si>
  <si>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</si>
  <si>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</si>
  <si>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</si>
  <si>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</si>
  <si>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</si>
  <si>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</si>
  <si>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</si>
  <si>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</si>
  <si>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</si>
  <si>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</si>
  <si>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</si>
  <si>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</si>
  <si>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</si>
  <si>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</si>
  <si>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</si>
  <si>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</si>
  <si>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</si>
  <si>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</si>
  <si>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</si>
  <si>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</si>
  <si>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</si>
  <si>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</si>
  <si>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</si>
  <si>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</si>
  <si>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</si>
  <si>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</si>
  <si>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</si>
  <si>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</si>
  <si>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</si>
  <si>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</si>
  <si>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</si>
  <si>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</si>
  <si>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</si>
  <si>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</si>
  <si>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</si>
  <si>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</si>
  <si>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</si>
  <si>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</si>
  <si>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</si>
  <si>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</si>
  <si>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</si>
  <si>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</si>
  <si>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</si>
  <si>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</si>
  <si>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</si>
  <si>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</si>
  <si>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</si>
  <si>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</si>
  <si>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</si>
  <si>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</si>
  <si>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</si>
  <si>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</si>
  <si>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</si>
  <si>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</si>
  <si>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</si>
  <si>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</si>
  <si>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</si>
  <si>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</si>
  <si>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</si>
  <si>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</si>
  <si>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</si>
  <si>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</si>
  <si>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</si>
  <si>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</si>
  <si>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</si>
  <si>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</si>
  <si>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</si>
  <si>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</si>
  <si>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</si>
  <si>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</si>
  <si>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</si>
  <si>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</si>
  <si>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</si>
  <si>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</si>
  <si>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</si>
  <si>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</si>
  <si>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</si>
  <si>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</si>
  <si>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</si>
  <si>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</si>
  <si>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</si>
  <si>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</si>
  <si>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</si>
  <si>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</si>
  <si>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</si>
  <si>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</si>
  <si>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</si>
  <si>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</si>
  <si>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</si>
  <si>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</si>
  <si>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</si>
  <si>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</si>
  <si>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</si>
  <si>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</si>
  <si>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</si>
  <si>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</si>
  <si>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</si>
  <si>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</si>
  <si>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</si>
  <si>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</si>
  <si>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</si>
  <si>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</si>
  <si>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</si>
  <si>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</si>
  <si>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</si>
  <si>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</si>
  <si>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</si>
  <si>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</si>
  <si>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</si>
  <si>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</si>
  <si>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</si>
  <si>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</si>
  <si>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</si>
  <si>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</si>
  <si>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</si>
  <si>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</si>
  <si>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</si>
  <si>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</si>
  <si>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</si>
  <si>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</si>
  <si>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</si>
  <si>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</si>
  <si>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</si>
  <si>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</si>
  <si>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</si>
  <si>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</si>
  <si>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</si>
  <si>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</si>
  <si>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</si>
  <si>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</si>
  <si>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</si>
  <si>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</si>
  <si>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</si>
  <si>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</si>
  <si>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</si>
  <si>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</si>
  <si>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</si>
  <si>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</si>
  <si>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</si>
  <si>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</si>
  <si>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</si>
  <si>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</si>
  <si>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</si>
  <si>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</si>
  <si>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</si>
  <si>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</si>
  <si>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</si>
  <si>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</si>
  <si>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</si>
  <si>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</si>
  <si>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</si>
  <si>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</si>
  <si>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</si>
  <si>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</si>
  <si>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</si>
  <si>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</si>
  <si>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</si>
  <si>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</si>
  <si>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</si>
  <si>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</si>
  <si>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</si>
  <si>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</si>
  <si>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</si>
  <si>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</si>
  <si>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</si>
  <si>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</si>
  <si>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</si>
  <si>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</si>
  <si>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</si>
  <si>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</si>
  <si>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</si>
  <si>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</si>
  <si>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</si>
  <si>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</si>
  <si>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</si>
  <si>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</si>
  <si>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</si>
  <si>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</si>
  <si>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</si>
  <si>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</si>
  <si>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</si>
  <si>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</si>
  <si>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</si>
  <si>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</si>
  <si>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</si>
  <si>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</si>
  <si>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</si>
  <si>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</si>
  <si>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</si>
  <si>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</si>
  <si>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</si>
  <si>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</si>
  <si>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</si>
  <si>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</si>
  <si>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</si>
  <si>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</si>
  <si>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</si>
  <si>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</si>
  <si>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</si>
  <si>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</si>
  <si>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</si>
  <si>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</si>
  <si>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</si>
  <si>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</si>
  <si>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</si>
  <si>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</si>
  <si>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</si>
  <si>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</si>
  <si>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</si>
  <si>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</si>
  <si>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</si>
  <si>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</si>
  <si>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</si>
  <si>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</si>
  <si>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</si>
  <si>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</si>
  <si>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</si>
  <si>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</si>
  <si>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</si>
  <si>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</si>
  <si>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</si>
  <si>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</si>
  <si>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</si>
  <si>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</si>
  <si>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</si>
  <si>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</si>
  <si>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</si>
  <si>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</si>
  <si>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</si>
  <si>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</si>
  <si>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</si>
  <si>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</si>
  <si>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</si>
  <si>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</si>
  <si>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</si>
  <si>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</si>
  <si>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</si>
  <si>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</si>
  <si>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</si>
  <si>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</si>
  <si>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</si>
  <si>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</si>
  <si>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</si>
  <si>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</si>
  <si>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</si>
  <si>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</si>
  <si>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</si>
  <si>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</si>
  <si>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</si>
  <si>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</si>
  <si>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</si>
  <si>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</si>
  <si>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</si>
  <si>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</si>
  <si>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</si>
  <si>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</si>
  <si>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</si>
  <si>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</si>
  <si>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</si>
  <si>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</si>
  <si>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</si>
  <si>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</si>
  <si>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</si>
  <si>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</si>
  <si>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</si>
  <si>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</si>
  <si>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</si>
  <si>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</si>
  <si>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</si>
  <si>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</si>
  <si>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</si>
  <si>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</si>
  <si>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</si>
  <si>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</si>
  <si>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</si>
  <si>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</si>
  <si>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</si>
  <si>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</si>
  <si>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</si>
  <si>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</si>
  <si>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</si>
  <si>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</si>
  <si>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</si>
  <si>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</si>
  <si>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</si>
  <si>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</si>
  <si>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</si>
  <si>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</si>
  <si>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</si>
  <si>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</si>
  <si>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</si>
  <si>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</si>
  <si>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</si>
  <si>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</si>
  <si>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</si>
  <si>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</si>
  <si>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</si>
  <si>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</si>
  <si>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</si>
  <si>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</si>
  <si>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</si>
  <si>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</si>
  <si>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</si>
  <si>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</si>
  <si>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</si>
  <si>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</si>
  <si>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</si>
  <si>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</si>
  <si>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</si>
  <si>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</si>
  <si>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</si>
  <si>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</si>
  <si>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</si>
  <si>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</si>
  <si>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</si>
  <si>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</si>
  <si>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</si>
  <si>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</si>
  <si>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</si>
  <si>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</si>
  <si>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</si>
  <si>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</si>
  <si>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</si>
  <si>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</si>
  <si>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</si>
  <si>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</si>
  <si>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</si>
  <si>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</si>
  <si>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</si>
  <si>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</si>
  <si>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</si>
  <si>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</si>
  <si>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</si>
  <si>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</si>
  <si>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</si>
  <si>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</si>
  <si>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</si>
  <si>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</si>
  <si>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</si>
  <si>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</si>
  <si>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</si>
  <si>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</si>
  <si>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</si>
  <si>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</si>
  <si>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</si>
  <si>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</si>
  <si>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</si>
  <si>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</si>
  <si>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</si>
  <si>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</si>
  <si>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</si>
  <si>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</si>
  <si>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</si>
  <si>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</si>
  <si>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</si>
  <si>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</si>
  <si>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</si>
  <si>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</si>
  <si>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</si>
  <si>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</si>
  <si>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</si>
  <si>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</si>
  <si>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</si>
  <si>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</si>
  <si>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</si>
  <si>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</si>
  <si>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</si>
  <si>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</si>
  <si>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</si>
  <si>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</si>
  <si>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</si>
  <si>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</si>
  <si>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</si>
  <si>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</si>
  <si>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</si>
  <si>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</si>
  <si>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</si>
  <si>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</si>
  <si>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</si>
  <si>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</si>
  <si>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</si>
  <si>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</si>
  <si>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</si>
  <si>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</si>
  <si>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</si>
  <si>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</si>
  <si>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</si>
  <si>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</si>
  <si>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</si>
  <si>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</si>
  <si>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</si>
  <si>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</si>
  <si>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</si>
  <si>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</si>
  <si>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</si>
  <si>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</si>
  <si>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</si>
  <si>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</si>
  <si>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</si>
  <si>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</si>
  <si>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</si>
  <si>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</si>
  <si>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</si>
  <si>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</si>
  <si>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</si>
  <si>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</si>
  <si>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</si>
  <si>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</si>
  <si>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</si>
  <si>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</si>
  <si>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</si>
  <si>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</si>
  <si>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</si>
  <si>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</si>
  <si>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</si>
  <si>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</si>
  <si>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</si>
  <si>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</si>
  <si>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</si>
  <si>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</si>
  <si>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</si>
  <si>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</si>
  <si>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</si>
  <si>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</si>
  <si>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</si>
  <si>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</si>
  <si>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</si>
  <si>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</si>
  <si>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</si>
  <si>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</si>
  <si>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</si>
  <si>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</si>
  <si>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</si>
  <si>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</si>
  <si>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</si>
  <si>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</si>
  <si>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</si>
  <si>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</si>
  <si>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</si>
  <si>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</si>
  <si>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</si>
  <si>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</si>
  <si>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</si>
  <si>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</si>
  <si>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</si>
  <si>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</si>
  <si>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</si>
  <si>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</si>
  <si>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</si>
  <si>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</si>
  <si>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</si>
  <si>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</si>
  <si>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</si>
  <si>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</si>
  <si>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</si>
  <si>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</si>
  <si>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</si>
  <si>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</si>
  <si>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</si>
  <si>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</si>
  <si>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</si>
  <si>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</si>
  <si>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</si>
  <si>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</si>
  <si>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</si>
  <si>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</si>
  <si>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</si>
  <si>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</si>
  <si>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</si>
  <si>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</si>
  <si>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</si>
  <si>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</si>
  <si>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</si>
  <si>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</si>
  <si>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</si>
  <si>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</si>
  <si>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</si>
  <si>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</si>
  <si>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</si>
  <si>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</si>
  <si>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</si>
  <si>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</si>
  <si>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</si>
  <si>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</si>
  <si>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</si>
  <si>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</si>
  <si>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</si>
  <si>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</si>
  <si>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</si>
  <si>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</si>
  <si>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</si>
  <si>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</si>
  <si>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</si>
  <si>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</si>
  <si>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</si>
  <si>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</si>
  <si>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</si>
  <si>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</si>
  <si>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</si>
  <si>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</si>
  <si>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</si>
  <si>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</si>
  <si>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</si>
  <si>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</si>
  <si>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</si>
  <si>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</si>
  <si>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</si>
  <si>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</si>
  <si>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</si>
  <si>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</si>
  <si>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</si>
  <si>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</si>
  <si>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</si>
  <si>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</si>
  <si>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</si>
  <si>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</si>
  <si>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</si>
  <si>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</si>
  <si>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</si>
  <si>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</si>
  <si>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</si>
  <si>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</si>
  <si>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</si>
  <si>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</si>
  <si>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</si>
  <si>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</si>
  <si>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</si>
  <si>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</si>
  <si>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</si>
  <si>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</si>
  <si>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</si>
  <si>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</si>
  <si>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</si>
  <si>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</si>
  <si>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</si>
  <si>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</si>
  <si>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</si>
  <si>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</si>
  <si>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</si>
  <si>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</si>
  <si>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</si>
  <si>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</si>
  <si>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</si>
  <si>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</si>
  <si>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</si>
  <si>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</si>
  <si>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</si>
  <si>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</si>
  <si>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</si>
  <si>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</si>
  <si>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</si>
  <si>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</si>
  <si>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</si>
  <si>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</si>
  <si>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</si>
  <si>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</si>
  <si>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</si>
  <si>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</si>
  <si>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</si>
  <si>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</si>
  <si>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</si>
  <si>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</si>
  <si>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</si>
  <si>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</si>
  <si>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</si>
  <si>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</si>
  <si>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</si>
  <si>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</si>
  <si>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</si>
  <si>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</si>
  <si>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</si>
  <si>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</si>
  <si>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</si>
  <si>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</si>
  <si>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</si>
  <si>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</si>
  <si>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</si>
  <si>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</si>
  <si>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</si>
  <si>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</si>
  <si>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</si>
  <si>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</si>
  <si>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</si>
  <si>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</si>
  <si>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</si>
  <si>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</si>
  <si>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</si>
  <si>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</si>
  <si>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</si>
  <si>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</si>
  <si>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</si>
  <si>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</si>
  <si>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</si>
  <si>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</si>
  <si>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</si>
  <si>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</si>
  <si>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</si>
  <si>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</si>
  <si>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</si>
  <si>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</si>
  <si>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</si>
  <si>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</si>
  <si>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</si>
  <si>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</si>
  <si>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</si>
  <si>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</si>
  <si>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</si>
  <si>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</si>
  <si>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</si>
  <si>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</si>
  <si>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</si>
  <si>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</si>
  <si>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</si>
  <si>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</si>
  <si>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</si>
  <si>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</si>
  <si>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</si>
  <si>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</si>
  <si>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</si>
  <si>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</si>
  <si>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</si>
  <si>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</si>
  <si>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</si>
  <si>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</si>
  <si>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</si>
  <si>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</si>
  <si>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</si>
  <si>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</si>
  <si>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</si>
  <si>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</si>
  <si>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</si>
  <si>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</si>
  <si>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</si>
  <si>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</si>
  <si>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</si>
  <si>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</si>
  <si>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</si>
  <si>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</si>
  <si>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</si>
  <si>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</si>
  <si>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</si>
  <si>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</si>
  <si>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</si>
  <si>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</si>
  <si>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</si>
  <si>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</si>
  <si>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</si>
  <si>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</si>
  <si>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</si>
  <si>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</si>
  <si>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</si>
  <si>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</si>
  <si>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</si>
  <si>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</si>
  <si>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</si>
  <si>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</si>
  <si>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</si>
  <si>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</si>
  <si>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</si>
  <si>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</si>
  <si>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</si>
  <si>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</si>
  <si>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</si>
  <si>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</si>
  <si>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</si>
  <si>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</si>
  <si>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</si>
  <si>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</si>
  <si>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</si>
  <si>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</si>
  <si>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</si>
  <si>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</si>
  <si>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</si>
  <si>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</si>
  <si>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</si>
  <si>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</si>
  <si>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</si>
  <si>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</si>
  <si>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</si>
  <si>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</si>
  <si>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</si>
  <si>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</si>
  <si>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</si>
  <si>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</si>
  <si>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</si>
  <si>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</si>
  <si>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</si>
  <si>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</si>
  <si>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</si>
  <si>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</si>
  <si>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</si>
  <si>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</si>
  <si>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</si>
  <si>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</si>
  <si>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</si>
  <si>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</si>
  <si>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</si>
  <si>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</si>
  <si>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</si>
  <si>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</si>
  <si>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</si>
  <si>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</si>
  <si>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</si>
  <si>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</si>
  <si>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</si>
  <si>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</si>
  <si>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</si>
  <si>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</si>
  <si>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</si>
  <si>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</si>
  <si>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</si>
  <si>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</si>
  <si>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</si>
  <si>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</si>
  <si>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</si>
  <si>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</si>
  <si>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</si>
  <si>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</si>
  <si>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</si>
  <si>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</si>
  <si>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</si>
  <si>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</si>
  <si>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</si>
  <si>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</si>
  <si>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</si>
  <si>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</si>
  <si>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</si>
  <si>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</si>
  <si>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</si>
  <si>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</si>
  <si>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</si>
  <si>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</si>
  <si>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</si>
  <si>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</si>
  <si>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</si>
  <si>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</si>
  <si>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</si>
  <si>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</si>
  <si>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</si>
  <si>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</si>
  <si>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</si>
  <si>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</si>
  <si>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</si>
  <si>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</si>
  <si>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</si>
  <si>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</si>
  <si>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</si>
  <si>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</si>
  <si>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</si>
  <si>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</si>
  <si>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</si>
  <si>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</si>
  <si>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</si>
  <si>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</si>
  <si>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</si>
  <si>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</si>
  <si>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</si>
  <si>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</si>
  <si>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</si>
  <si>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</si>
  <si>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</si>
  <si>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</si>
  <si>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</si>
  <si>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</si>
  <si>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</si>
  <si>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</si>
  <si>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</si>
  <si>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</si>
  <si>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</si>
  <si>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</si>
  <si>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</si>
  <si>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</si>
  <si>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</si>
  <si>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</si>
  <si>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</si>
  <si>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</si>
  <si>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</si>
  <si>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</si>
  <si>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</si>
  <si>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</si>
  <si>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</si>
  <si>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</si>
  <si>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</si>
  <si>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</si>
  <si>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</si>
  <si>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</si>
  <si>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</si>
  <si>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</si>
  <si>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</si>
  <si>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</si>
  <si>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</si>
  <si>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</si>
  <si>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</si>
  <si>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</si>
  <si>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</si>
  <si>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</si>
  <si>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</si>
  <si>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</si>
  <si>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</si>
  <si>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</si>
  <si>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</si>
  <si>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</si>
  <si>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</si>
  <si>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</si>
  <si>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</si>
  <si>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</si>
  <si>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</si>
  <si>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</si>
  <si>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</si>
  <si>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</si>
  <si>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</si>
  <si>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</si>
  <si>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</si>
  <si>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</si>
  <si>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</si>
  <si>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</si>
  <si>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</si>
  <si>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</si>
  <si>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</si>
  <si>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</si>
  <si>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</si>
  <si>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</si>
  <si>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</si>
  <si>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</si>
  <si>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</si>
  <si>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</si>
  <si>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</si>
  <si>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</si>
  <si>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</si>
  <si>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</si>
  <si>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</si>
  <si>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</si>
  <si>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</si>
  <si>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</si>
  <si>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</si>
  <si>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</si>
  <si>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</si>
  <si>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</si>
  <si>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</si>
  <si>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</si>
  <si>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</si>
  <si>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</si>
  <si>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</si>
  <si>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</si>
  <si>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</si>
  <si>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</si>
  <si>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</si>
  <si>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</si>
  <si>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</si>
  <si>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</si>
  <si>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</si>
  <si>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</si>
  <si>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</si>
  <si>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</si>
  <si>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</si>
  <si>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</si>
  <si>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</si>
  <si>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</si>
  <si>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</si>
  <si>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</si>
  <si>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</si>
  <si>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</si>
  <si>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</si>
  <si>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</si>
  <si>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</si>
  <si>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</si>
  <si>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</si>
  <si>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</si>
  <si>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</si>
  <si>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</si>
  <si>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</si>
  <si>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</si>
  <si>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</si>
  <si>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</si>
  <si>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</si>
  <si>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</si>
  <si>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</si>
  <si>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</si>
  <si>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</si>
  <si>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</si>
  <si>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</si>
  <si>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</si>
  <si>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</si>
  <si>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</si>
  <si>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</si>
  <si>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</si>
  <si>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</si>
  <si>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</si>
  <si>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</si>
  <si>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</si>
  <si>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</si>
  <si>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</si>
  <si>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</si>
  <si>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</si>
  <si>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</si>
  <si>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</si>
  <si>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</si>
  <si>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</si>
  <si>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</si>
  <si>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</si>
  <si>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</si>
  <si>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</si>
  <si>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</si>
  <si>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</si>
  <si>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</si>
  <si>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</si>
  <si>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</si>
  <si>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</si>
  <si>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</si>
  <si>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</si>
  <si>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</si>
  <si>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</si>
  <si>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</si>
  <si>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</si>
  <si>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</si>
  <si>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</si>
  <si>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</si>
  <si>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</si>
  <si>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</si>
  <si>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</si>
  <si>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</si>
  <si>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</si>
  <si>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</si>
  <si>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</si>
  <si>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</si>
  <si>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</si>
  <si>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</si>
  <si>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</si>
  <si>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</si>
  <si>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</si>
  <si>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</si>
  <si>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</si>
  <si>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</si>
  <si>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</si>
  <si>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</si>
  <si>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</si>
  <si>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</si>
  <si>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</si>
  <si>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</si>
  <si>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</si>
  <si>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</si>
  <si>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</si>
  <si>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</si>
  <si>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</si>
  <si>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</si>
  <si>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</si>
  <si>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</si>
  <si>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</si>
  <si>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</si>
  <si>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</si>
  <si>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</si>
  <si>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</si>
  <si>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</si>
  <si>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</si>
  <si>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</si>
  <si>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</si>
  <si>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</si>
  <si>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</si>
  <si>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</si>
  <si>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</si>
  <si>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</si>
  <si>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</si>
  <si>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</si>
  <si>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</si>
  <si>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</si>
  <si>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</si>
  <si>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</si>
  <si>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</si>
  <si>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</si>
  <si>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</si>
  <si>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</si>
  <si>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</si>
  <si>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</si>
  <si>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</si>
  <si>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</si>
  <si>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</si>
  <si>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</si>
  <si>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</si>
  <si>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</si>
  <si>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</si>
  <si>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</si>
  <si>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</si>
  <si>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</si>
  <si>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</si>
  <si>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</si>
  <si>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</si>
  <si>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</si>
  <si>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</si>
  <si>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</si>
  <si>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</si>
  <si>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</si>
  <si>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</si>
  <si>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</si>
  <si>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</si>
  <si>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</si>
  <si>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</si>
  <si>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</si>
  <si>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</si>
  <si>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</si>
  <si>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</si>
  <si>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</si>
  <si>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</si>
  <si>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</si>
  <si>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</si>
  <si>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</si>
  <si>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</si>
  <si>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</si>
  <si>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</si>
  <si>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</si>
  <si>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</si>
  <si>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</si>
  <si>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</si>
  <si>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</si>
  <si>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</si>
  <si>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</si>
  <si>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</si>
  <si>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</si>
  <si>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</si>
  <si>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</si>
  <si>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</si>
  <si>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</si>
  <si>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</si>
  <si>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</si>
  <si>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</si>
  <si>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</si>
  <si>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</si>
  <si>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</si>
  <si>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</si>
  <si>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</si>
  <si>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</si>
  <si>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</si>
  <si>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</si>
  <si>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</si>
  <si>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</si>
  <si>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</si>
  <si>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</si>
  <si>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</si>
  <si>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</si>
  <si>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</si>
  <si>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</si>
  <si>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</si>
  <si>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</si>
  <si>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</si>
  <si>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</si>
  <si>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</si>
  <si>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</si>
  <si>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</si>
  <si>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</si>
  <si>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</si>
  <si>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</si>
  <si>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</si>
  <si>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</si>
  <si>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</si>
  <si>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</si>
  <si>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</si>
  <si>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</si>
  <si>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</si>
  <si>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</si>
  <si>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</si>
  <si>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</si>
  <si>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</si>
  <si>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</si>
  <si>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</si>
  <si>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</si>
  <si>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</si>
  <si>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</si>
  <si>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</si>
  <si>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</si>
  <si>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</si>
  <si>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</si>
  <si>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</si>
  <si>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</si>
  <si>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</si>
  <si>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</si>
  <si>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</si>
  <si>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</si>
  <si>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</si>
  <si>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</si>
  <si>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</si>
  <si>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</si>
  <si>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</si>
  <si>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</si>
  <si>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</si>
  <si>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</si>
  <si>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</si>
  <si>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</si>
  <si>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</si>
  <si>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</si>
  <si>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</si>
  <si>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</si>
  <si>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</si>
  <si>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</si>
  <si>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</si>
  <si>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</si>
  <si>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</si>
  <si>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</si>
  <si>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</si>
  <si>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</si>
  <si>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</si>
  <si>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</si>
  <si>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</si>
  <si>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</si>
  <si>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</si>
  <si>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</si>
  <si>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</si>
  <si>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</si>
  <si>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</si>
  <si>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</si>
  <si>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</si>
  <si>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</si>
  <si>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</si>
  <si>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</si>
  <si>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</si>
  <si>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</si>
  <si>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</si>
  <si>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</si>
  <si>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</si>
  <si>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</si>
  <si>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</si>
  <si>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</si>
  <si>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</si>
  <si>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</si>
  <si>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</si>
  <si>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</si>
  <si>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</si>
  <si>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</si>
  <si>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</si>
  <si>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</si>
  <si>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</si>
  <si>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</si>
  <si>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</si>
  <si>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</si>
  <si>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</si>
  <si>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</si>
  <si>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</si>
  <si>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</si>
  <si>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</si>
  <si>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</si>
  <si>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</si>
  <si>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</si>
  <si>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</si>
  <si>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</si>
  <si>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</si>
  <si>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</si>
  <si>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</si>
  <si>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</si>
  <si>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</si>
  <si>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</si>
  <si>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</si>
  <si>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</si>
  <si>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</si>
  <si>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</si>
  <si>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</si>
  <si>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</si>
  <si>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</si>
  <si>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</si>
  <si>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</si>
  <si>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</si>
  <si>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</si>
  <si>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</si>
  <si>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</si>
  <si>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</si>
  <si>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</si>
  <si>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</si>
  <si>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</si>
  <si>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</si>
  <si>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</si>
  <si>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</si>
  <si>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</si>
  <si>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</si>
  <si>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</si>
  <si>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</si>
  <si>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</si>
  <si>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</si>
  <si>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</si>
  <si>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</si>
  <si>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</si>
  <si>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</si>
  <si>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</si>
  <si>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</si>
  <si>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</si>
  <si>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</si>
  <si>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</si>
  <si>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</si>
  <si>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</si>
  <si>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</si>
  <si>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</si>
  <si>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</si>
  <si>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</si>
  <si>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</si>
  <si>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</si>
  <si>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</si>
  <si>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</si>
  <si>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</si>
  <si>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</si>
  <si>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</si>
  <si>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</si>
  <si>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</si>
  <si>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</si>
  <si>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</si>
  <si>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</si>
  <si>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</si>
  <si>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</si>
  <si>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</si>
  <si>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</si>
  <si>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</si>
  <si>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</si>
  <si>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</si>
  <si>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</si>
  <si>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</si>
  <si>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</si>
  <si>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</si>
  <si>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</si>
  <si>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</si>
  <si>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</si>
  <si>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</si>
  <si>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</si>
  <si>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</si>
  <si>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</si>
  <si>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</si>
  <si>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</si>
  <si>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</si>
  <si>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</si>
  <si>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</si>
  <si>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</si>
  <si>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</si>
  <si>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</si>
  <si>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</si>
  <si>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</si>
  <si>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</si>
  <si>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</si>
  <si>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</si>
  <si>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</si>
  <si>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</si>
  <si>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</si>
  <si>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</si>
  <si>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</si>
  <si>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</si>
  <si>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</si>
  <si>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</si>
  <si>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</si>
  <si>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</si>
  <si>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</si>
  <si>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</si>
  <si>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</si>
  <si>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</si>
  <si>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</si>
  <si>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</si>
  <si>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</si>
  <si>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</si>
  <si>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</si>
  <si>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</si>
  <si>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</si>
  <si>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</si>
  <si>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</si>
  <si>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</si>
  <si>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</si>
  <si>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</si>
  <si>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</si>
  <si>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</si>
  <si>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</si>
  <si>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</si>
  <si>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</si>
  <si>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</si>
  <si>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</si>
  <si>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</si>
  <si>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</si>
  <si>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</si>
  <si>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</si>
  <si>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</si>
  <si>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</si>
  <si>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</si>
  <si>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</si>
  <si>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</si>
  <si>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</si>
  <si>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</si>
  <si>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</si>
  <si>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</si>
  <si>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</si>
  <si>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</si>
  <si>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</si>
  <si>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</si>
  <si>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</si>
  <si>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</si>
  <si>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</si>
  <si>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</si>
  <si>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</si>
  <si>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</si>
  <si>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</si>
  <si>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</si>
  <si>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</si>
  <si>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</si>
  <si>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</si>
  <si>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</si>
  <si>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</si>
  <si>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</si>
  <si>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</si>
  <si>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</si>
  <si>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</si>
  <si>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</si>
  <si>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</si>
  <si>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</si>
  <si>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</si>
  <si>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</si>
  <si>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</si>
  <si>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</si>
  <si>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</si>
  <si>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</si>
  <si>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</si>
  <si>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</si>
  <si>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</si>
  <si>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</si>
  <si>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</si>
  <si>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</si>
  <si>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</si>
  <si>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</si>
  <si>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</si>
  <si>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</si>
  <si>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</si>
  <si>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</si>
  <si>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</si>
  <si>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</si>
  <si>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</si>
  <si>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</si>
  <si>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</si>
  <si>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</si>
  <si>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</si>
  <si>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</si>
  <si>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</si>
  <si>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</si>
  <si>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</si>
  <si>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</si>
  <si>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</si>
  <si>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</si>
  <si>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</si>
  <si>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</si>
  <si>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</si>
  <si>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</si>
  <si>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</si>
  <si>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</si>
  <si>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</si>
  <si>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</si>
  <si>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</si>
  <si>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</si>
  <si>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</si>
  <si>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</si>
  <si>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</si>
  <si>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</si>
  <si>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</si>
  <si>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</si>
  <si>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</si>
  <si>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</si>
  <si>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</si>
  <si>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</si>
  <si>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</si>
  <si>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</si>
  <si>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</si>
  <si>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</si>
  <si>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</si>
  <si>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</si>
  <si>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</si>
  <si>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</si>
  <si>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</si>
  <si>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</si>
  <si>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</si>
  <si>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</si>
  <si>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</si>
  <si>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</si>
  <si>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</si>
  <si>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</si>
  <si>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</si>
  <si>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</si>
  <si>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</si>
  <si>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</si>
  <si>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</si>
  <si>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</si>
  <si>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</si>
  <si>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</si>
  <si>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</si>
  <si>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</si>
  <si>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</si>
  <si>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</si>
  <si>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</si>
  <si>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</si>
  <si>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</si>
  <si>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</si>
  <si>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</si>
  <si>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</si>
  <si>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</si>
  <si>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</si>
  <si>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</si>
  <si>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</si>
  <si>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</si>
  <si>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</si>
  <si>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</si>
  <si>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</si>
  <si>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</si>
  <si>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</si>
  <si>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</si>
  <si>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</si>
  <si>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</si>
  <si>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</si>
  <si>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</si>
  <si>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</si>
  <si>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</si>
  <si>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</si>
  <si>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</si>
  <si>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</si>
  <si>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</si>
  <si>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</si>
  <si>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</si>
  <si>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</si>
  <si>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</si>
  <si>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</si>
  <si>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</si>
  <si>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</si>
  <si>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</si>
  <si>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</si>
  <si>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</si>
  <si>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</si>
  <si>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</si>
  <si>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</si>
  <si>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</si>
  <si>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</si>
  <si>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</si>
  <si>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</si>
  <si>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</si>
  <si>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</si>
  <si>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</si>
  <si>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</si>
  <si>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</si>
  <si>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</si>
  <si>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</si>
  <si>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</si>
  <si>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</si>
  <si>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</si>
  <si>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</si>
  <si>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</si>
  <si>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</si>
  <si>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</si>
  <si>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</si>
  <si>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</si>
  <si>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</si>
  <si>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</si>
  <si>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</si>
  <si>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</si>
  <si>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</si>
  <si>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</si>
  <si>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</si>
  <si>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</si>
  <si>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</si>
  <si>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</si>
  <si>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</si>
  <si>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</si>
  <si>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</si>
  <si>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</si>
  <si>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</si>
  <si>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</si>
  <si>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</si>
  <si>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</si>
  <si>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</si>
  <si>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</si>
  <si>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</si>
  <si>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</si>
  <si>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</si>
  <si>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</si>
  <si>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</si>
  <si>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</si>
  <si>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</si>
  <si>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</si>
  <si>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</si>
  <si>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</si>
  <si>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</si>
  <si>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</si>
  <si>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</si>
  <si>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</si>
  <si>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</si>
  <si>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</si>
  <si>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</si>
  <si>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</si>
  <si>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</si>
  <si>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</si>
  <si>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</si>
  <si>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</si>
  <si>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</si>
  <si>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</si>
  <si>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</si>
  <si>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</si>
  <si>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</si>
  <si>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</si>
  <si>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</si>
  <si>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</si>
  <si>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</si>
  <si>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</si>
  <si>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</si>
  <si>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</si>
  <si>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</si>
  <si>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</si>
  <si>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</si>
  <si>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</si>
  <si>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</si>
  <si>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</si>
  <si>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</si>
  <si>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</si>
  <si>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</si>
  <si>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</si>
  <si>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</si>
  <si>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</si>
  <si>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</si>
  <si>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</si>
  <si>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</si>
  <si>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</si>
  <si>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</si>
  <si>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</si>
  <si>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</si>
  <si>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</si>
  <si>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</si>
  <si>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</si>
  <si>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</si>
  <si>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</si>
  <si>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</si>
  <si>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</si>
  <si>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</si>
  <si>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</si>
  <si>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</si>
  <si>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</si>
  <si>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</si>
  <si>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</si>
  <si>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</si>
  <si>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</si>
  <si>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</si>
  <si>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</si>
  <si>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</si>
  <si>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</si>
  <si>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</si>
  <si>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</si>
  <si>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</si>
  <si>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</si>
  <si>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</si>
  <si>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</si>
  <si>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</si>
  <si>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</si>
  <si>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</si>
  <si>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</si>
  <si>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</si>
  <si>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</si>
  <si>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</si>
  <si>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</si>
  <si>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</si>
  <si>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</si>
  <si>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</si>
  <si>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</si>
  <si>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</si>
  <si>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</si>
  <si>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</si>
  <si>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</si>
  <si>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</si>
  <si>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</si>
  <si>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</si>
  <si>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</si>
  <si>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</si>
  <si>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</si>
  <si>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</si>
  <si>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</si>
  <si>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</si>
  <si>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</si>
  <si>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</si>
  <si>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</si>
  <si>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</si>
  <si>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</si>
  <si>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</si>
  <si>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</si>
  <si>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</si>
  <si>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</si>
  <si>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</si>
  <si>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</si>
  <si>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</si>
  <si>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</si>
  <si>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</si>
  <si>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</si>
  <si>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</si>
  <si>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</si>
  <si>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</si>
  <si>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</si>
  <si>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</si>
  <si>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</si>
  <si>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</si>
  <si>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</si>
  <si>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</si>
  <si>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</si>
  <si>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</si>
  <si>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</si>
  <si>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</si>
  <si>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</si>
  <si>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</si>
  <si>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</si>
  <si>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</si>
  <si>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</si>
  <si>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</si>
  <si>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</si>
  <si>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</si>
  <si>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</si>
  <si>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</si>
  <si>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</si>
  <si>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</si>
  <si>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</si>
  <si>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</si>
  <si>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</si>
  <si>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</si>
  <si>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</si>
  <si>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</si>
  <si>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</si>
  <si>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</si>
  <si>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</si>
  <si>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</si>
  <si>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</si>
  <si>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</si>
  <si>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</si>
  <si>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</si>
  <si>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</si>
  <si>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</si>
  <si>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</si>
  <si>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</si>
  <si>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</si>
  <si>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</si>
  <si>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</si>
  <si>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</si>
  <si>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</si>
  <si>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</si>
  <si>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</si>
  <si>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</si>
  <si>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</si>
  <si>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</si>
  <si>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</si>
  <si>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</si>
  <si>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</si>
  <si>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</si>
  <si>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</si>
  <si>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</si>
  <si>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</si>
  <si>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</si>
  <si>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</si>
  <si>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</si>
  <si>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</si>
  <si>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</si>
  <si>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</si>
  <si>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</si>
  <si>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</si>
  <si>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</si>
  <si>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</si>
  <si>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</si>
  <si>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</si>
  <si>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</si>
  <si>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</si>
  <si>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</si>
  <si>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</si>
  <si>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</si>
  <si>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</si>
  <si>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</si>
  <si>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</si>
  <si>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</si>
  <si>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</si>
  <si>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</si>
  <si>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</si>
  <si>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</si>
  <si>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</si>
  <si>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</si>
  <si>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</si>
  <si>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</si>
  <si>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</si>
  <si>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</si>
  <si>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</si>
  <si>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</si>
  <si>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</si>
  <si>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</si>
  <si>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</si>
  <si>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</si>
  <si>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</si>
  <si>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</si>
  <si>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</si>
  <si>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</si>
  <si>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</si>
  <si>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</si>
  <si>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</si>
  <si>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</si>
  <si>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</si>
  <si>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</si>
  <si>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</si>
  <si>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</si>
  <si>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</si>
  <si>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</si>
  <si>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</si>
  <si>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</si>
  <si>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</si>
  <si>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</si>
  <si>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</si>
  <si>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</si>
  <si>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</si>
  <si>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</si>
  <si>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</si>
  <si>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</si>
  <si>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</si>
  <si>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</si>
  <si>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</si>
  <si>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</si>
  <si>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</si>
  <si>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</si>
  <si>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</si>
  <si>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</si>
  <si>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</si>
  <si>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</si>
  <si>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</si>
  <si>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</si>
  <si>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</si>
  <si>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</si>
  <si>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</si>
  <si>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</si>
  <si>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</si>
  <si>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</si>
  <si>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</si>
  <si>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</si>
  <si>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</si>
  <si>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</si>
  <si>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</si>
  <si>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</si>
  <si>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</si>
  <si>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</si>
  <si>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</si>
  <si>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</si>
  <si>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</si>
  <si>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</si>
  <si>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</si>
  <si>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</si>
  <si>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</si>
  <si>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</si>
  <si>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</si>
  <si>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</si>
  <si>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</si>
  <si>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</si>
  <si>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</si>
  <si>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</si>
  <si>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</si>
  <si>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</si>
  <si>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</si>
  <si>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</si>
  <si>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</si>
  <si>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</si>
  <si>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</si>
  <si>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</si>
  <si>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</si>
  <si>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</si>
  <si>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</si>
  <si>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</si>
  <si>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</si>
  <si>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</si>
  <si>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</si>
  <si>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</si>
  <si>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</si>
  <si>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</si>
  <si>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</si>
  <si>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</si>
  <si>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</si>
  <si>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</si>
  <si>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</si>
  <si>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</si>
  <si>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</si>
  <si>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</si>
  <si>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</si>
  <si>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</si>
  <si>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</si>
  <si>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</si>
  <si>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</si>
  <si>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</si>
  <si>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</si>
  <si>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</si>
  <si>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</si>
  <si>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</si>
  <si>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</si>
  <si>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</si>
  <si>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</si>
  <si>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</si>
  <si>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</si>
  <si>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</si>
  <si>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</si>
  <si>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</si>
  <si>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</si>
  <si>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</si>
  <si>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</si>
  <si>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</si>
  <si>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</si>
  <si>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</si>
  <si>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</si>
  <si>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</si>
  <si>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</si>
  <si>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</si>
  <si>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</si>
  <si>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</si>
  <si>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</si>
  <si>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</si>
  <si>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</si>
  <si>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</si>
  <si>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</si>
  <si>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</si>
  <si>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</si>
  <si>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</si>
  <si>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</si>
  <si>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</si>
  <si>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</si>
  <si>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</si>
  <si>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</si>
  <si>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</si>
  <si>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</si>
  <si>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</si>
  <si>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</si>
  <si>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</si>
  <si>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</si>
  <si>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</si>
  <si>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</si>
  <si>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</si>
  <si>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</si>
  <si>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</si>
  <si>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</si>
  <si>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</si>
  <si>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</si>
  <si>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</si>
  <si>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</si>
  <si>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</si>
  <si>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</si>
  <si>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</si>
  <si>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</si>
  <si>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</si>
  <si>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</si>
  <si>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</si>
  <si>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</si>
  <si>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</si>
  <si>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</si>
  <si>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</si>
  <si>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</si>
  <si>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</si>
  <si>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</si>
  <si>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</si>
  <si>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</si>
  <si>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</si>
  <si>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</si>
  <si>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</si>
  <si>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</si>
  <si>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</si>
  <si>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</si>
  <si>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</si>
  <si>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</si>
  <si>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</si>
  <si>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</si>
  <si>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</si>
  <si>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</si>
  <si>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</si>
  <si>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</si>
  <si>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</si>
  <si>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</si>
  <si>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</si>
  <si>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</si>
  <si>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</si>
  <si>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</si>
  <si>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</si>
  <si>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</si>
  <si>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</si>
  <si>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</si>
  <si>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</si>
  <si>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</si>
  <si>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</si>
  <si>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</si>
  <si>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</si>
  <si>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</si>
  <si>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</si>
  <si>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</si>
  <si>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</si>
  <si>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</si>
  <si>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</si>
  <si>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</si>
  <si>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</si>
  <si>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</si>
  <si>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</si>
  <si>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</si>
  <si>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</si>
  <si>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</si>
  <si>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</si>
  <si>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</si>
  <si>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</si>
  <si>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</si>
  <si>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</si>
  <si>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</si>
  <si>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</si>
  <si>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</si>
  <si>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</si>
  <si>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</si>
  <si>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</si>
  <si>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</si>
  <si>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</si>
  <si>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</si>
  <si>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</si>
  <si>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</si>
  <si>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</si>
  <si>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</si>
  <si>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</si>
  <si>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</si>
  <si>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</si>
  <si>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</si>
  <si>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</si>
  <si>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</si>
  <si>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</si>
  <si>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</si>
  <si>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</si>
  <si>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</si>
  <si>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</si>
  <si>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</si>
  <si>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</si>
  <si>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</si>
  <si>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</si>
  <si>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</si>
  <si>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</si>
  <si>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</si>
  <si>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</si>
  <si>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</si>
  <si>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</si>
  <si>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</si>
  <si>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</si>
  <si>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</si>
  <si>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</si>
  <si>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</si>
  <si>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</si>
  <si>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</si>
  <si>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</si>
  <si>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</si>
  <si>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</si>
  <si>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</si>
  <si>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</si>
  <si>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</si>
  <si>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</si>
  <si>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</si>
  <si>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</si>
  <si>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</si>
  <si>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</si>
  <si>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</si>
  <si>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</si>
  <si>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</si>
  <si>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</si>
  <si>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</si>
  <si>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</si>
  <si>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</si>
  <si>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</si>
  <si>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</si>
  <si>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</si>
  <si>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</si>
  <si>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</si>
  <si>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</si>
  <si>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</si>
  <si>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</si>
  <si>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</si>
  <si>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</si>
  <si>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</si>
  <si>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</si>
  <si>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</si>
  <si>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</si>
  <si>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</si>
  <si>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</si>
  <si>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</si>
  <si>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</si>
  <si>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</si>
  <si>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</si>
  <si>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</si>
  <si>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</si>
  <si>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</si>
  <si>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</si>
  <si>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</si>
  <si>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</si>
  <si>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</si>
  <si>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</si>
  <si>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</si>
  <si>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</si>
  <si>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</si>
  <si>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</si>
  <si>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</si>
  <si>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</si>
  <si>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</si>
  <si>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</si>
  <si>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</si>
  <si>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</si>
  <si>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</si>
  <si>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</si>
  <si>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</si>
  <si>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</si>
  <si>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</si>
  <si>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</si>
  <si>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</si>
  <si>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</si>
  <si>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</si>
  <si>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</si>
  <si>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</si>
  <si>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</si>
  <si>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</si>
  <si>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</si>
  <si>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</si>
  <si>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</si>
  <si>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</si>
  <si>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</si>
  <si>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</si>
  <si>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</si>
  <si>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</si>
  <si>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</si>
  <si>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</si>
  <si>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</si>
  <si>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</si>
  <si>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</si>
  <si>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</si>
  <si>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</si>
  <si>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</si>
  <si>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</si>
  <si>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</si>
  <si>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</si>
  <si>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</si>
  <si>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</si>
  <si>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</si>
  <si>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</si>
  <si>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</si>
  <si>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</si>
  <si>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</si>
  <si>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</si>
  <si>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</si>
  <si>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</si>
  <si>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</si>
  <si>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</si>
  <si>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</si>
  <si>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</si>
  <si>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</si>
  <si>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</si>
  <si>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</si>
  <si>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</si>
  <si>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</si>
  <si>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</si>
  <si>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</si>
  <si>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</si>
  <si>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</si>
  <si>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</si>
  <si>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</si>
  <si>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</si>
  <si>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</si>
  <si>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</si>
  <si>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</si>
  <si>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</si>
  <si>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</si>
  <si>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</si>
  <si>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</si>
  <si>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</si>
  <si>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</si>
  <si>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</si>
  <si>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</si>
  <si>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</si>
  <si>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</si>
  <si>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</si>
  <si>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</si>
  <si>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</si>
  <si>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</si>
  <si>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</si>
  <si>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</si>
  <si>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</si>
  <si>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</si>
  <si>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</si>
  <si>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</si>
  <si>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</si>
  <si>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</si>
  <si>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</si>
  <si>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</si>
  <si>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</si>
  <si>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</si>
  <si>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</si>
  <si>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</si>
  <si>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</si>
  <si>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</si>
  <si>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</si>
  <si>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</si>
  <si>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</si>
  <si>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</si>
  <si>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</si>
  <si>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</si>
  <si>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</si>
  <si>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</si>
  <si>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</si>
  <si>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</si>
  <si>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</si>
  <si>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</si>
  <si>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</si>
  <si>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</si>
  <si>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</si>
  <si>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</si>
  <si>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</si>
  <si>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</si>
  <si>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</si>
  <si>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</si>
  <si>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</si>
  <si>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</si>
  <si>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</si>
  <si>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</si>
  <si>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</si>
  <si>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</si>
  <si>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</si>
  <si>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</si>
  <si>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</si>
  <si>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</si>
  <si>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</si>
  <si>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</si>
  <si>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</si>
  <si>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</si>
  <si>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</si>
  <si>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</si>
  <si>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</si>
  <si>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</si>
  <si>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</si>
  <si>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</si>
  <si>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</si>
  <si>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</si>
  <si>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</si>
  <si>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</si>
  <si>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</si>
  <si>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</si>
  <si>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</si>
  <si>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</si>
  <si>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</si>
  <si>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</si>
  <si>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</si>
  <si>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</si>
  <si>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</si>
  <si>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</si>
  <si>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</si>
  <si>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</si>
  <si>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</si>
  <si>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</si>
  <si>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</si>
  <si>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</si>
  <si>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</si>
  <si>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</si>
  <si>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</si>
  <si>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</si>
  <si>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</si>
  <si>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</si>
  <si>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</si>
  <si>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</si>
  <si>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</si>
  <si>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</si>
  <si>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</si>
  <si>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</si>
  <si>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</si>
  <si>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</si>
  <si>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</si>
  <si>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</si>
  <si>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</si>
  <si>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</si>
  <si>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</si>
  <si>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</si>
  <si>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</si>
  <si>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</si>
  <si>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</si>
  <si>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</si>
  <si>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</si>
  <si>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</si>
  <si>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</si>
  <si>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</si>
  <si>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</si>
  <si>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</si>
  <si>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</si>
  <si>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</si>
  <si>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</si>
  <si>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</si>
  <si>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</si>
  <si>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</si>
  <si>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</si>
  <si>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</si>
  <si>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</si>
  <si>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</si>
  <si>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</si>
  <si>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</si>
  <si>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</si>
  <si>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</si>
  <si>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</si>
  <si>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</si>
  <si>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</si>
  <si>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</si>
  <si>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</si>
  <si>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</si>
  <si>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</si>
  <si>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</si>
  <si>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</si>
  <si>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</si>
  <si>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</si>
  <si>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</si>
  <si>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</si>
  <si>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</si>
  <si>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</si>
  <si>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</si>
  <si>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</si>
  <si>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</si>
  <si>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</si>
  <si>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</si>
  <si>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</si>
  <si>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</si>
  <si>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</si>
  <si>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</si>
  <si>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</si>
  <si>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</si>
  <si>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</si>
  <si>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</si>
  <si>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</si>
  <si>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</si>
  <si>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</si>
  <si>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</si>
  <si>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</si>
  <si>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</si>
  <si>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</si>
  <si>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</si>
  <si>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</si>
  <si>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</si>
  <si>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</si>
  <si>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</si>
  <si>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</si>
  <si>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</si>
  <si>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</si>
  <si>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</si>
  <si>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</si>
  <si>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</si>
  <si>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</si>
  <si>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</si>
  <si>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</si>
  <si>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</si>
  <si>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</si>
  <si>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</si>
  <si>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</si>
  <si>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</si>
  <si>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</si>
  <si>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</si>
  <si>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</si>
  <si>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</si>
  <si>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</si>
  <si>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</si>
  <si>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</si>
  <si>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</si>
  <si>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</si>
  <si>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</si>
  <si>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</si>
  <si>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</si>
  <si>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</si>
  <si>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</si>
  <si>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</si>
  <si>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</si>
  <si>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</si>
  <si>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</si>
  <si>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</si>
  <si>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</si>
  <si>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</si>
  <si>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</si>
  <si>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</si>
  <si>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</si>
  <si>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</si>
  <si>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</si>
  <si>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</si>
  <si>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</si>
  <si>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</si>
  <si>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</si>
  <si>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</si>
  <si>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</si>
  <si>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</si>
  <si>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</si>
  <si>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</si>
  <si>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</si>
  <si>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</si>
  <si>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</si>
  <si>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</si>
  <si>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</si>
  <si>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</si>
  <si>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</si>
  <si>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</si>
  <si>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</si>
  <si>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</si>
  <si>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</si>
  <si>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</si>
  <si>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</si>
  <si>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</si>
  <si>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</si>
  <si>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</si>
  <si>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</si>
  <si>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</si>
  <si>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</si>
  <si>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</si>
  <si>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</si>
  <si>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</si>
  <si>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</si>
  <si>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</si>
  <si>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</si>
  <si>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</si>
  <si>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</si>
  <si>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</si>
  <si>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</si>
  <si>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</si>
  <si>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</si>
  <si>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</si>
  <si>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</si>
  <si>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</si>
  <si>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</si>
  <si>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</si>
  <si>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</si>
  <si>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</si>
  <si>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</si>
  <si>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</si>
  <si>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</si>
  <si>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</si>
  <si>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</si>
  <si>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</si>
  <si>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</si>
  <si>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</si>
  <si>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</si>
  <si>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</si>
  <si>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</si>
  <si>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</si>
  <si>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</si>
  <si>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</si>
  <si>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</si>
  <si>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</si>
  <si>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</si>
  <si>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</si>
  <si>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</si>
  <si>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</si>
  <si>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</si>
  <si>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</si>
  <si>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</si>
  <si>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</si>
  <si>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</si>
  <si>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</si>
  <si>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</si>
  <si>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</si>
  <si>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</si>
  <si>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</si>
  <si>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</si>
  <si>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</si>
  <si>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</si>
  <si>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</si>
  <si>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</si>
  <si>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</si>
  <si>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</si>
  <si>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</si>
  <si>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</si>
  <si>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</si>
  <si>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</si>
  <si>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</si>
  <si>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</si>
  <si>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</si>
  <si>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</si>
  <si>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</si>
  <si>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</si>
  <si>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</si>
  <si>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</si>
  <si>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</si>
  <si>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</si>
  <si>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</si>
  <si>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</si>
  <si>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</si>
  <si>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</si>
  <si>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</si>
  <si>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</si>
  <si>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</si>
  <si>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</si>
  <si>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</si>
  <si>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</si>
  <si>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</si>
  <si>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</si>
  <si>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</si>
  <si>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</si>
  <si>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</si>
  <si>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</si>
  <si>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</si>
  <si>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</si>
  <si>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</si>
  <si>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</si>
  <si>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</si>
  <si>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</si>
  <si>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</si>
  <si>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</si>
  <si>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</si>
  <si>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</si>
  <si>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</si>
  <si>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</si>
  <si>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</si>
  <si>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</si>
  <si>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</si>
  <si>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</si>
  <si>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</si>
  <si>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</si>
  <si>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</si>
  <si>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</si>
  <si>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</si>
  <si>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</si>
  <si>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</si>
  <si>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</si>
  <si>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</si>
  <si>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</si>
  <si>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</si>
  <si>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</si>
  <si>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</si>
  <si>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</si>
  <si>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</si>
  <si>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</si>
  <si>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</si>
  <si>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</si>
  <si>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</si>
  <si>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</si>
  <si>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</si>
  <si>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</si>
  <si>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</si>
  <si>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</si>
  <si>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</si>
  <si>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</si>
  <si>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</si>
  <si>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</si>
  <si>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</si>
  <si>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</si>
  <si>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</si>
  <si>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</si>
  <si>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</si>
  <si>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</si>
  <si>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</si>
  <si>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</si>
  <si>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</si>
  <si>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</si>
  <si>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</si>
  <si>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</si>
  <si>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</si>
  <si>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</si>
  <si>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</si>
  <si>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</si>
  <si>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</si>
  <si>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</si>
  <si>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</si>
  <si>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</si>
  <si>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</si>
  <si>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</si>
  <si>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</si>
  <si>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</si>
  <si>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</si>
  <si>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</si>
  <si>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</si>
  <si>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</si>
  <si>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</si>
  <si>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</si>
  <si>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</si>
  <si>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</si>
  <si>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</si>
  <si>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</si>
  <si>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</si>
  <si>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</si>
  <si>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</si>
  <si>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</si>
  <si>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</si>
  <si>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</si>
  <si>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</si>
  <si>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</si>
  <si>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</si>
  <si>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</si>
  <si>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</si>
  <si>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</si>
  <si>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</si>
  <si>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</si>
  <si>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</si>
  <si>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</si>
  <si>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</si>
  <si>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</si>
  <si>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</si>
  <si>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</si>
  <si>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</si>
  <si>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</si>
  <si>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</si>
  <si>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</si>
  <si>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</si>
  <si>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</si>
  <si>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</si>
  <si>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</si>
  <si>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</si>
  <si>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</si>
  <si>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</si>
  <si>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</si>
  <si>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</si>
  <si>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</si>
  <si>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</si>
  <si>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</si>
  <si>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</si>
  <si>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</si>
  <si>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</si>
  <si>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</si>
  <si>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</si>
  <si>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</si>
  <si>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</si>
  <si>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</si>
  <si>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</si>
  <si>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</si>
  <si>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</si>
  <si>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</si>
  <si>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</si>
  <si>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</si>
  <si>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</si>
  <si>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</si>
  <si>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</si>
  <si>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</si>
  <si>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</si>
  <si>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</si>
  <si>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</si>
  <si>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</si>
  <si>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</si>
  <si>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</si>
  <si>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</si>
  <si>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</si>
  <si>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</si>
  <si>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</si>
  <si>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</si>
  <si>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</si>
  <si>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</si>
  <si>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</si>
  <si>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</si>
  <si>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</si>
  <si>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</si>
  <si>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</si>
  <si>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</si>
  <si>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</si>
  <si>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</si>
  <si>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</si>
  <si>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</si>
  <si>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</si>
  <si>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</si>
  <si>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</si>
  <si>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</si>
  <si>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</si>
  <si>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</si>
  <si>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</si>
  <si>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</si>
  <si>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</si>
  <si>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</si>
  <si>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</si>
  <si>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</si>
  <si>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</si>
  <si>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</si>
  <si>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</si>
  <si>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</si>
  <si>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</si>
  <si>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</si>
  <si>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</si>
  <si>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</si>
  <si>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</si>
  <si>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</si>
  <si>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</si>
  <si>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</si>
  <si>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</si>
  <si>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</si>
  <si>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</si>
  <si>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</si>
  <si>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</si>
  <si>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</si>
  <si>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</si>
  <si>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</si>
  <si>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</si>
  <si>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</si>
  <si>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</si>
  <si>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</si>
  <si>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</si>
  <si>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</si>
  <si>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</si>
  <si>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</si>
  <si>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</si>
  <si>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</si>
  <si>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</si>
  <si>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</si>
  <si>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</si>
  <si>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</si>
  <si>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</si>
  <si>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</si>
  <si>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</si>
  <si>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</si>
  <si>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</si>
  <si>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</si>
  <si>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</si>
  <si>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</si>
  <si>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</si>
  <si>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</si>
  <si>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</si>
  <si>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</si>
  <si>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</si>
  <si>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</si>
  <si>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</si>
  <si>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</si>
  <si>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</si>
  <si>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</si>
  <si>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</si>
  <si>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</si>
  <si>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</si>
  <si>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</si>
  <si>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</si>
  <si>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</si>
  <si>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</si>
  <si>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</si>
  <si>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</si>
  <si>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</si>
  <si>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</si>
  <si>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</si>
  <si>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</si>
  <si>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</si>
  <si>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</si>
  <si>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</si>
  <si>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</si>
  <si>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</si>
  <si>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</si>
  <si>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</si>
  <si>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</si>
  <si>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</si>
  <si>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</si>
  <si>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</si>
  <si>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</si>
  <si>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</si>
  <si>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</si>
  <si>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</si>
  <si>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</si>
  <si>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</si>
  <si>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</si>
  <si>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</si>
  <si>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</si>
  <si>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</si>
  <si>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</si>
  <si>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</si>
  <si>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</si>
  <si>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</si>
  <si>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</si>
  <si>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</si>
  <si>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</si>
  <si>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</si>
  <si>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</si>
  <si>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</si>
  <si>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</si>
  <si>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</si>
  <si>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</si>
  <si>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</si>
  <si>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</si>
  <si>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</si>
  <si>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</si>
  <si>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</si>
  <si>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</si>
  <si>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</si>
  <si>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</si>
  <si>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</si>
  <si>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</si>
  <si>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</si>
  <si>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</si>
  <si>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</si>
  <si>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</si>
  <si>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</si>
  <si>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</si>
  <si>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</si>
  <si>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</si>
  <si>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</si>
  <si>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</si>
  <si>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</si>
  <si>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</si>
  <si>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</si>
  <si>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</si>
  <si>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</si>
  <si>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</si>
  <si>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</si>
  <si>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</si>
  <si>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</si>
  <si>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</si>
  <si>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</si>
  <si>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</si>
  <si>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</si>
  <si>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</si>
  <si>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</si>
  <si>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</si>
  <si>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</si>
  <si>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</si>
  <si>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</si>
  <si>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</si>
  <si>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</si>
  <si>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</si>
  <si>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</si>
  <si>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</si>
  <si>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</si>
  <si>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</si>
  <si>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</si>
  <si>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</si>
  <si>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</si>
  <si>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</si>
  <si>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</si>
  <si>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</si>
  <si>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</si>
  <si>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</si>
  <si>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</si>
  <si>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</si>
  <si>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</si>
  <si>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</si>
  <si>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</si>
  <si>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</si>
  <si>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</si>
  <si>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</si>
  <si>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</si>
  <si>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</si>
  <si>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</si>
  <si>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</si>
  <si>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</si>
  <si>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</si>
  <si>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</si>
  <si>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</si>
  <si>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</si>
  <si>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</si>
  <si>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</si>
  <si>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</si>
  <si>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</si>
  <si>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</si>
  <si>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</si>
  <si>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</si>
  <si>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</si>
  <si>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</si>
  <si>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</si>
  <si>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</si>
  <si>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</si>
  <si>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</si>
  <si>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</si>
  <si>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</si>
  <si>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</si>
  <si>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</si>
  <si>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</si>
  <si>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</si>
  <si>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</si>
  <si>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</si>
  <si>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</si>
  <si>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</si>
  <si>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</si>
  <si>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</si>
  <si>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</si>
  <si>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</si>
  <si>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</si>
  <si>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</si>
  <si>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</si>
  <si>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</si>
  <si>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</si>
  <si>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</si>
  <si>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</si>
  <si>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</si>
  <si>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</si>
  <si>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</si>
  <si>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</si>
  <si>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</si>
  <si>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</si>
  <si>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</si>
  <si>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</si>
  <si>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</si>
  <si>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</si>
  <si>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</si>
  <si>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</si>
  <si>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</si>
  <si>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</si>
  <si>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</si>
  <si>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</si>
  <si>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</si>
  <si>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</si>
  <si>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</si>
  <si>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</si>
  <si>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</si>
  <si>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</si>
  <si>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</si>
  <si>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</si>
  <si>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</si>
  <si>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</si>
  <si>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</si>
  <si>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</si>
  <si>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</si>
  <si>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</si>
  <si>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</si>
  <si>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</si>
  <si>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</si>
  <si>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</si>
  <si>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</si>
  <si>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</si>
  <si>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</si>
  <si>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</si>
  <si>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</si>
  <si>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</si>
  <si>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</si>
  <si>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</si>
  <si>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</si>
  <si>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</si>
  <si>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</si>
  <si>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</si>
  <si>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</si>
  <si>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</si>
  <si>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</si>
  <si>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</si>
  <si>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</si>
  <si>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</si>
  <si>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</si>
  <si>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</si>
  <si>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</si>
  <si>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</si>
  <si>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</si>
  <si>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</si>
  <si>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</si>
  <si>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</si>
  <si>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</si>
  <si>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</si>
  <si>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</si>
  <si>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</si>
  <si>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</si>
  <si>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</si>
  <si>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</si>
  <si>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</si>
  <si>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</si>
  <si>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</si>
  <si>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</si>
  <si>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</si>
  <si>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</si>
  <si>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</si>
  <si>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</si>
  <si>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</si>
  <si>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</si>
  <si>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</si>
  <si>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</si>
  <si>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</si>
  <si>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</si>
  <si>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</si>
  <si>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</si>
  <si>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</si>
  <si>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</si>
  <si>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</si>
  <si>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</si>
  <si>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</si>
  <si>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</si>
  <si>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</si>
  <si>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</si>
  <si>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</si>
  <si>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</si>
  <si>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</si>
  <si>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</si>
  <si>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</si>
  <si>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</si>
  <si>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</si>
  <si>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</si>
  <si>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</si>
  <si>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</si>
  <si>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</si>
  <si>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</si>
  <si>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</si>
  <si>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</si>
  <si>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</si>
  <si>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</si>
  <si>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</si>
  <si>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</si>
  <si>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</si>
  <si>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</si>
  <si>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</si>
  <si>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</si>
  <si>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</si>
  <si>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</si>
  <si>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</si>
  <si>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</si>
  <si>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</si>
  <si>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</si>
  <si>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</si>
  <si>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</si>
  <si>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</si>
  <si>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</si>
  <si>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</si>
  <si>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</si>
  <si>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</si>
  <si>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</si>
  <si>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</si>
  <si>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</si>
  <si>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</si>
  <si>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</si>
  <si>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</si>
  <si>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</si>
  <si>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</si>
  <si>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</si>
  <si>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</si>
  <si>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</si>
  <si>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</si>
  <si>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</si>
  <si>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</si>
  <si>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</si>
  <si>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</si>
  <si>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</si>
  <si>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</si>
  <si>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</si>
  <si>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</si>
  <si>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</si>
  <si>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</si>
  <si>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</si>
  <si>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</si>
  <si>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</si>
  <si>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</si>
  <si>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</si>
  <si>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</si>
  <si>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</si>
  <si>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</si>
  <si>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</si>
  <si>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</si>
  <si>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</si>
  <si>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</si>
  <si>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</si>
  <si>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</si>
  <si>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</si>
  <si>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</si>
  <si>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</si>
  <si>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</si>
  <si>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</si>
  <si>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</si>
  <si>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</si>
  <si>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</si>
  <si>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</si>
  <si>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</si>
  <si>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</si>
  <si>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</si>
  <si>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</si>
  <si>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</si>
  <si>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</si>
  <si>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</si>
  <si>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</si>
  <si>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</si>
  <si>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</si>
  <si>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</si>
  <si>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</si>
  <si>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</si>
  <si>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</si>
  <si>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</si>
  <si>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</si>
  <si>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</si>
  <si>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</si>
  <si>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</si>
  <si>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</si>
  <si>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</si>
  <si>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</si>
  <si>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</si>
  <si>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</si>
  <si>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</si>
  <si>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</si>
  <si>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</si>
  <si>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</si>
  <si>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</si>
  <si>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</si>
  <si>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</si>
  <si>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</si>
  <si>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</si>
  <si>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</si>
  <si>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</si>
  <si>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</si>
  <si>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</si>
  <si>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</si>
  <si>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</si>
  <si>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</si>
  <si>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</si>
  <si>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</si>
  <si>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</si>
  <si>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</si>
  <si>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</si>
  <si>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</si>
  <si>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</si>
  <si>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</si>
  <si>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</si>
  <si>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</si>
  <si>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</si>
  <si>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</si>
  <si>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</si>
  <si>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</si>
  <si>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</si>
  <si>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</si>
  <si>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</si>
  <si>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</si>
  <si>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</si>
  <si>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</si>
  <si>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</si>
  <si>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</si>
  <si>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</si>
  <si>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</si>
  <si>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</si>
  <si>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</si>
  <si>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</si>
  <si>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</si>
  <si>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</si>
  <si>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</si>
  <si>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</si>
  <si>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</si>
  <si>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</si>
  <si>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</si>
  <si>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</si>
  <si>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</si>
  <si>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</si>
  <si>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</si>
  <si>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</si>
  <si>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</si>
  <si>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</si>
  <si>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</si>
  <si>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</si>
  <si>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</si>
  <si>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</si>
  <si>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</si>
  <si>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</si>
  <si>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</si>
  <si>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</si>
  <si>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</si>
  <si>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</si>
  <si>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</si>
  <si>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</si>
  <si>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</si>
  <si>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</si>
  <si>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</si>
  <si>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</si>
  <si>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</si>
  <si>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</si>
  <si>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</si>
  <si>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</si>
  <si>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</si>
  <si>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</si>
  <si>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</si>
  <si>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</si>
  <si>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</si>
  <si>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</si>
  <si>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</si>
  <si>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</si>
  <si>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</si>
  <si>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</si>
  <si>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</si>
  <si>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</si>
  <si>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</si>
  <si>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</si>
  <si>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</si>
  <si>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</si>
  <si>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</si>
  <si>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</si>
  <si>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</si>
  <si>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</si>
  <si>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</si>
  <si>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</si>
  <si>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</si>
  <si>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</si>
  <si>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</si>
  <si>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</si>
  <si>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</si>
  <si>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</si>
  <si>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</si>
  <si>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</si>
  <si>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</si>
  <si>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</si>
  <si>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</si>
  <si>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</si>
  <si>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</si>
  <si>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</si>
  <si>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</si>
  <si>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</si>
  <si>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</si>
  <si>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</si>
  <si>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</si>
  <si>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</si>
  <si>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</si>
  <si>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</si>
  <si>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</si>
  <si>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</si>
  <si>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</si>
  <si>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</si>
  <si>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</si>
  <si>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</si>
  <si>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</si>
  <si>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</si>
  <si>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</si>
  <si>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</si>
  <si>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</si>
  <si>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</si>
  <si>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</si>
  <si>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</si>
  <si>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</si>
  <si>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</si>
  <si>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</si>
  <si>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</si>
  <si>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</si>
  <si>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</si>
  <si>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</si>
  <si>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</si>
  <si>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</si>
  <si>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</si>
  <si>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</si>
  <si>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</si>
  <si>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</si>
  <si>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</si>
  <si>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</si>
  <si>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</si>
  <si>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</si>
  <si>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</si>
  <si>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</si>
  <si>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</si>
  <si>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</si>
  <si>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</si>
  <si>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</si>
  <si>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</si>
  <si>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</si>
  <si>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</si>
  <si>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</si>
  <si>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</si>
  <si>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</si>
  <si>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</si>
  <si>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</si>
  <si>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</si>
  <si>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</si>
  <si>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</si>
  <si>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</si>
  <si>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</si>
  <si>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</si>
  <si>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</si>
  <si>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</si>
  <si>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</si>
  <si>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</si>
  <si>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</si>
  <si>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</si>
  <si>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</si>
  <si>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</si>
  <si>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</si>
  <si>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</si>
  <si>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</si>
  <si>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</si>
  <si>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</si>
  <si>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</si>
  <si>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</si>
  <si>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</si>
  <si>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</si>
  <si>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</si>
  <si>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</si>
  <si>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</si>
  <si>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</si>
  <si>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</si>
  <si>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</si>
  <si>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</si>
  <si>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</si>
  <si>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</si>
  <si>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</si>
  <si>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</si>
  <si>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</si>
  <si>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</si>
  <si>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</si>
  <si>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</si>
  <si>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</si>
  <si>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</si>
  <si>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</si>
  <si>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</si>
  <si>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</si>
  <si>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</si>
  <si>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</si>
  <si>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</si>
  <si>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</si>
  <si>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</si>
  <si>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</si>
  <si>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</si>
  <si>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</si>
  <si>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</si>
  <si>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</si>
  <si>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</si>
  <si>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</si>
  <si>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</si>
  <si>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</si>
  <si>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</si>
  <si>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</si>
  <si>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</si>
  <si>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</si>
  <si>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</si>
  <si>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</si>
  <si>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</si>
  <si>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</si>
  <si>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</si>
  <si>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</si>
  <si>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</si>
  <si>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</si>
  <si>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</si>
  <si>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</si>
  <si>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</si>
  <si>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</si>
  <si>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</si>
  <si>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</si>
  <si>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</si>
  <si>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</si>
  <si>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</si>
  <si>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</si>
  <si>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</si>
  <si>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</si>
  <si>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</si>
  <si>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</si>
  <si>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</si>
  <si>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</si>
  <si>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</si>
  <si>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</si>
  <si>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</si>
  <si>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</si>
  <si>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</si>
  <si>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</si>
  <si>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</si>
  <si>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</si>
  <si>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</si>
  <si>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</si>
  <si>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</si>
  <si>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</si>
  <si>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</si>
  <si>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</si>
  <si>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</si>
  <si>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</si>
  <si>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</si>
  <si>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</si>
  <si>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</si>
  <si>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</si>
  <si>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</si>
  <si>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</si>
  <si>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</si>
  <si>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</si>
  <si>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</si>
  <si>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</si>
  <si>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</si>
  <si>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</si>
  <si>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</si>
  <si>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</si>
  <si>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</si>
  <si>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</si>
  <si>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</si>
  <si>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</si>
  <si>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</si>
  <si>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</si>
  <si>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</si>
  <si>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</si>
  <si>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</si>
  <si>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</si>
  <si>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</si>
  <si>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</si>
  <si>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</si>
  <si>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</si>
  <si>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</si>
  <si>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</si>
  <si>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</si>
  <si>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</si>
  <si>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</si>
  <si>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</si>
  <si>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</si>
  <si>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</si>
  <si>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</si>
  <si>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</si>
  <si>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</si>
  <si>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</si>
  <si>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</si>
  <si>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</si>
  <si>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</si>
  <si>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</si>
  <si>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</si>
  <si>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</si>
  <si>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</si>
  <si>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</si>
  <si>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</si>
  <si>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</si>
  <si>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</si>
  <si>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</si>
  <si>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</si>
  <si>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</si>
  <si>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</si>
  <si>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</si>
  <si>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</si>
  <si>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</si>
  <si>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</si>
  <si>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</si>
  <si>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</si>
  <si>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</si>
  <si>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</si>
  <si>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</si>
  <si>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</si>
  <si>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</si>
  <si>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</si>
  <si>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</si>
  <si>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</si>
  <si>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</si>
  <si>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</si>
  <si>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</si>
  <si>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</si>
  <si>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</si>
  <si>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</si>
  <si>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</si>
  <si>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</si>
  <si>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</si>
  <si>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</si>
  <si>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</si>
  <si>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</si>
  <si>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</si>
  <si>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</si>
  <si>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</si>
  <si>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</si>
  <si>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</si>
  <si>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</si>
  <si>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</si>
  <si>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</si>
  <si>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</si>
  <si>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</si>
  <si>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</si>
  <si>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</si>
  <si>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</si>
  <si>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</si>
  <si>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</si>
  <si>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</si>
  <si>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</si>
  <si>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</si>
  <si>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</si>
  <si>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</si>
  <si>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</si>
  <si>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</si>
  <si>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</si>
  <si>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</si>
  <si>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</si>
  <si>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</si>
  <si>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</si>
  <si>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</si>
  <si>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</si>
  <si>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</si>
  <si>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</si>
  <si>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</si>
  <si>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</si>
  <si>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</si>
  <si>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</si>
  <si>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</si>
  <si>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</si>
  <si>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</si>
  <si>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</si>
  <si>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</si>
  <si>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</si>
  <si>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</si>
  <si>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</si>
  <si>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</si>
  <si>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</si>
  <si>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</si>
  <si>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</si>
  <si>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</si>
  <si>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</si>
  <si>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</si>
  <si>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</si>
  <si>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</si>
  <si>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</si>
  <si>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</si>
  <si>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</si>
  <si>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</si>
  <si>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</si>
  <si>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</si>
  <si>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</si>
  <si>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</si>
  <si>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</si>
  <si>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</si>
  <si>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</si>
  <si>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</si>
  <si>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</si>
  <si>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</si>
  <si>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</si>
  <si>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</si>
  <si>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</si>
  <si>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</si>
  <si>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</si>
  <si>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</si>
  <si>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</si>
  <si>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</si>
  <si>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</si>
  <si>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</si>
  <si>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</si>
  <si>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</si>
  <si>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</si>
  <si>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</si>
  <si>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</si>
  <si>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</si>
  <si>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</si>
  <si>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</si>
  <si>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</si>
  <si>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</si>
  <si>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</si>
  <si>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</si>
  <si>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</si>
  <si>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</si>
  <si>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</si>
  <si>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</si>
  <si>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</si>
  <si>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</si>
  <si>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</si>
  <si>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</si>
  <si>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</si>
  <si>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</si>
  <si>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</si>
  <si>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</si>
  <si>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</si>
  <si>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</si>
  <si>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</si>
  <si>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</si>
  <si>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</si>
  <si>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</si>
  <si>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</si>
  <si>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</si>
  <si>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</si>
  <si>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</si>
  <si>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</si>
  <si>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</si>
  <si>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</si>
  <si>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</si>
  <si>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</si>
  <si>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</si>
  <si>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</si>
  <si>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</si>
  <si>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</si>
  <si>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</si>
  <si>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</si>
  <si>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</si>
  <si>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</si>
  <si>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</si>
  <si>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</si>
  <si>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</si>
  <si>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</si>
  <si>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</si>
  <si>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</si>
  <si>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</si>
  <si>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</si>
  <si>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</si>
  <si>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</si>
  <si>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</si>
  <si>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</si>
  <si>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</si>
  <si>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</si>
  <si>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</si>
  <si>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</si>
  <si>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</si>
  <si>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</si>
  <si>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</si>
  <si>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</si>
  <si>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</si>
  <si>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</si>
  <si>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</si>
  <si>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</si>
  <si>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</si>
  <si>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</si>
  <si>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</si>
  <si>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</si>
  <si>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</si>
  <si>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</si>
  <si>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</si>
  <si>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</si>
  <si>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</si>
  <si>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</si>
  <si>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</si>
  <si>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</si>
  <si>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</si>
  <si>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</si>
  <si>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</si>
  <si>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</si>
  <si>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</si>
  <si>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</si>
  <si>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</si>
  <si>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</si>
  <si>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</si>
  <si>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</si>
  <si>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</si>
  <si>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</si>
  <si>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</si>
  <si>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</si>
  <si>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</si>
  <si>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</si>
  <si>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</si>
  <si>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</si>
  <si>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</si>
  <si>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</si>
  <si>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</si>
  <si>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</si>
  <si>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</si>
  <si>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</si>
  <si>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</si>
  <si>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</si>
  <si>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</si>
  <si>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</si>
  <si>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</si>
  <si>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</si>
  <si>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</si>
  <si>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</si>
  <si>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</si>
  <si>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</si>
  <si>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</si>
  <si>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</si>
  <si>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</si>
  <si>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</si>
  <si>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</si>
  <si>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</si>
  <si>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</si>
  <si>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</si>
  <si>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</si>
  <si>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</si>
  <si>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</si>
  <si>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</si>
  <si>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</si>
  <si>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</si>
  <si>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</si>
  <si>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</si>
  <si>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</si>
  <si>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</si>
  <si>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</si>
  <si>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</si>
  <si>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</si>
  <si>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</si>
  <si>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</si>
  <si>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</si>
  <si>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</si>
  <si>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</si>
  <si>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</si>
  <si>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</si>
  <si>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</si>
  <si>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</si>
  <si>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</si>
  <si>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</si>
  <si>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</si>
  <si>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</si>
  <si>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</si>
  <si>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</si>
  <si>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</si>
  <si>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</si>
  <si>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</si>
  <si>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</si>
  <si>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</si>
  <si>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</si>
  <si>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</si>
  <si>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</si>
  <si>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</si>
  <si>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</si>
  <si>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</si>
  <si>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</si>
  <si>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</si>
  <si>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</si>
  <si>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</si>
  <si>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</si>
  <si>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</si>
  <si>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</si>
  <si>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</si>
  <si>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</si>
  <si>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</si>
  <si>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</si>
  <si>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</si>
  <si>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</si>
  <si>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</si>
  <si>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</si>
  <si>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</si>
  <si>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</si>
  <si>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</si>
  <si>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</si>
  <si>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</si>
  <si>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</si>
  <si>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</si>
  <si>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</si>
  <si>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</si>
  <si>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</si>
  <si>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</si>
  <si>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</si>
  <si>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</si>
  <si>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</si>
  <si>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</si>
  <si>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</si>
  <si>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</si>
  <si>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</si>
  <si>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</si>
  <si>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</si>
  <si>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</si>
  <si>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</si>
  <si>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</si>
  <si>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</si>
  <si>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</si>
  <si>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</si>
  <si>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</si>
  <si>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</si>
  <si>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</si>
  <si>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</si>
  <si>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</si>
  <si>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</si>
  <si>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</si>
  <si>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</si>
  <si>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</si>
  <si>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</si>
  <si>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</si>
  <si>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</si>
  <si>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</si>
  <si>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</si>
  <si>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</si>
  <si>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</si>
  <si>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</si>
  <si>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</si>
  <si>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</si>
  <si>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</si>
  <si>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</si>
  <si>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</si>
  <si>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</si>
  <si>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</si>
  <si>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</si>
  <si>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</si>
  <si>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</si>
  <si>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</si>
  <si>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</si>
  <si>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</si>
  <si>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</si>
  <si>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</si>
  <si>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</si>
  <si>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</si>
  <si>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</si>
  <si>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</si>
  <si>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</si>
  <si>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</si>
  <si>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</si>
  <si>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</si>
  <si>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</si>
  <si>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</si>
  <si>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</si>
  <si>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</si>
  <si>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</si>
  <si>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</si>
  <si>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</si>
  <si>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</si>
  <si>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</si>
  <si>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</si>
  <si>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</si>
  <si>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</si>
  <si>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</si>
  <si>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</si>
  <si>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</si>
  <si>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</si>
  <si>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</si>
  <si>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</si>
  <si>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</si>
  <si>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</si>
  <si>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</si>
  <si>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</si>
  <si>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</si>
  <si>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</si>
  <si>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</si>
  <si>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</si>
  <si>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</si>
  <si>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</si>
  <si>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</si>
  <si>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</si>
  <si>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</si>
  <si>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</si>
  <si>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</si>
  <si>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</si>
  <si>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</si>
  <si>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</si>
  <si>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</si>
  <si>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</si>
  <si>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</si>
  <si>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</si>
  <si>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</si>
  <si>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</si>
  <si>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</si>
  <si>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</si>
  <si>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</si>
  <si>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</si>
  <si>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</si>
  <si>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</si>
  <si>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</si>
  <si>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</si>
  <si>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</si>
  <si>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</si>
  <si>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</si>
  <si>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</si>
  <si>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</si>
  <si>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</si>
  <si>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</si>
  <si>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</si>
  <si>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</si>
  <si>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</si>
  <si>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</si>
  <si>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</si>
  <si>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</si>
  <si>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</si>
  <si>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</si>
  <si>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</si>
  <si>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</si>
  <si>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</si>
  <si>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</si>
  <si>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</si>
  <si>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</si>
  <si>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</si>
  <si>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</si>
  <si>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</si>
  <si>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</si>
  <si>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</si>
  <si>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</si>
  <si>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</si>
  <si>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</si>
  <si>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</si>
  <si>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</si>
  <si>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</si>
  <si>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</si>
  <si>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</si>
  <si>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</si>
  <si>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</si>
  <si>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</si>
  <si>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</si>
  <si>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</si>
  <si>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</si>
  <si>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</si>
  <si>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</si>
  <si>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</si>
  <si>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</si>
  <si>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</si>
  <si>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</si>
  <si>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</si>
  <si>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</si>
  <si>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</si>
  <si>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</si>
  <si>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</si>
  <si>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</si>
  <si>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</si>
  <si>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</si>
  <si>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</si>
  <si>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</si>
  <si>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</si>
  <si>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</si>
  <si>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</si>
  <si>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</si>
  <si>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</si>
  <si>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</si>
  <si>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</si>
  <si>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</si>
  <si>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</si>
  <si>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</si>
  <si>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</si>
  <si>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</si>
  <si>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</si>
  <si>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</si>
  <si>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</si>
  <si>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</si>
  <si>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</si>
  <si>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</si>
  <si>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</si>
  <si>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</si>
  <si>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</si>
  <si>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</si>
  <si>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</si>
  <si>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</si>
  <si>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</si>
  <si>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</si>
  <si>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</si>
  <si>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</si>
  <si>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</si>
  <si>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</si>
  <si>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</si>
  <si>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</si>
  <si>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</si>
  <si>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</si>
  <si>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</si>
  <si>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</si>
  <si>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</si>
  <si>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</si>
  <si>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</si>
  <si>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</si>
  <si>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</si>
  <si>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</si>
  <si>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</si>
  <si>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</si>
  <si>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</si>
  <si>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</si>
  <si>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</si>
  <si>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</si>
  <si>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</si>
  <si>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</si>
  <si>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</si>
  <si>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</si>
  <si>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</si>
  <si>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</si>
  <si>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</si>
  <si>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</si>
  <si>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</si>
  <si>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</si>
  <si>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</si>
  <si>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</si>
  <si>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</si>
  <si>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</si>
  <si>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</si>
  <si>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</si>
  <si>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</si>
  <si>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</si>
  <si>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</si>
  <si>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</si>
  <si>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</si>
  <si>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</si>
  <si>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</si>
  <si>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</si>
  <si>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</si>
  <si>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</si>
  <si>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</si>
  <si>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</si>
  <si>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</si>
  <si>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</si>
  <si>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</si>
  <si>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</si>
  <si>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</si>
  <si>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</si>
  <si>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</si>
  <si>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</si>
  <si>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</si>
  <si>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</si>
  <si>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</si>
  <si>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</si>
  <si>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</si>
  <si>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</si>
  <si>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</si>
  <si>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</si>
  <si>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</si>
  <si>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</si>
  <si>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</si>
  <si>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</si>
  <si>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</si>
  <si>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</si>
  <si>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</si>
  <si>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</si>
  <si>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</si>
  <si>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</si>
  <si>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</si>
  <si>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</si>
  <si>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</si>
  <si>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</si>
  <si>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</si>
  <si>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</si>
  <si>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</si>
  <si>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</si>
  <si>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</si>
  <si>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</si>
  <si>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</si>
  <si>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</si>
  <si>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</si>
  <si>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</si>
  <si>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</si>
  <si>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</si>
  <si>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</si>
  <si>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</si>
  <si>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</si>
  <si>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</si>
  <si>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</si>
  <si>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</si>
  <si>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</si>
  <si>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</si>
  <si>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</si>
  <si>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</si>
  <si>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</si>
  <si>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</si>
  <si>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</si>
  <si>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</si>
  <si>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</si>
  <si>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</si>
  <si>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</si>
  <si>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</si>
  <si>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</si>
  <si>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</si>
  <si>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</si>
  <si>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</si>
  <si>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</si>
  <si>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</si>
  <si>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</si>
  <si>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</si>
  <si>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</si>
  <si>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</si>
  <si>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</si>
  <si>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</si>
  <si>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</si>
  <si>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</si>
  <si>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</si>
  <si>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</si>
  <si>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</si>
  <si>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</si>
  <si>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</si>
  <si>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</si>
  <si>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</si>
  <si>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</si>
  <si>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</si>
  <si>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</si>
  <si>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</si>
  <si>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</si>
  <si>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</si>
  <si>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</si>
  <si>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</si>
  <si>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</si>
  <si>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</si>
  <si>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</si>
  <si>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</si>
  <si>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</si>
  <si>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</si>
  <si>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</si>
  <si>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</si>
  <si>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</si>
  <si>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</si>
  <si>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</si>
  <si>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</si>
  <si>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</si>
  <si>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</si>
  <si>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</si>
  <si>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</si>
  <si>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</si>
  <si>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</si>
  <si>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</si>
  <si>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</si>
  <si>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</si>
  <si>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</si>
  <si>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</si>
  <si>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</si>
  <si>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</si>
  <si>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</si>
  <si>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</si>
  <si>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</si>
  <si>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</si>
  <si>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</si>
  <si>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</si>
  <si>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</si>
  <si>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</si>
  <si>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</si>
  <si>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</si>
  <si>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</si>
  <si>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</si>
  <si>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</si>
  <si>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</si>
  <si>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</si>
  <si>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</si>
  <si>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</si>
  <si>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</si>
  <si>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</si>
  <si>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</si>
  <si>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</si>
  <si>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</si>
  <si>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</si>
  <si>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</si>
  <si>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</si>
  <si>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</si>
  <si>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</si>
  <si>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</si>
  <si>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</si>
  <si>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</si>
  <si>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</si>
  <si>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</si>
  <si>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</si>
  <si>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</si>
  <si>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</si>
  <si>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</si>
  <si>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</si>
  <si>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</si>
  <si>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</si>
  <si>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</si>
  <si>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</si>
  <si>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</si>
  <si>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</si>
  <si>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</si>
  <si>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</si>
  <si>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</si>
  <si>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</si>
  <si>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</si>
  <si>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</si>
  <si>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</si>
  <si>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</si>
  <si>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</si>
  <si>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</si>
  <si>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</si>
  <si>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</si>
  <si>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</si>
  <si>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</si>
  <si>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</si>
  <si>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</si>
  <si>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</si>
  <si>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</si>
  <si>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</si>
  <si>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</si>
  <si>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</si>
  <si>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</si>
  <si>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</si>
  <si>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</si>
  <si>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</si>
  <si>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</si>
  <si>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</si>
  <si>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</si>
  <si>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</si>
  <si>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</si>
  <si>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</si>
  <si>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</si>
  <si>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</si>
  <si>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</si>
  <si>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</si>
  <si>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</si>
  <si>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</si>
  <si>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</si>
  <si>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</si>
  <si>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</si>
  <si>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</si>
  <si>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</si>
  <si>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</si>
  <si>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</si>
  <si>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</si>
  <si>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</si>
  <si>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</si>
  <si>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</si>
  <si>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</si>
  <si>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</si>
  <si>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</si>
  <si>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</si>
  <si>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</si>
  <si>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</si>
  <si>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</si>
  <si>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</si>
  <si>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</si>
  <si>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</si>
  <si>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</si>
  <si>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</si>
  <si>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</si>
  <si>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</si>
  <si>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</si>
  <si>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</si>
  <si>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</si>
  <si>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</si>
  <si>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</si>
  <si>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</si>
  <si>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</si>
  <si>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</si>
  <si>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</si>
  <si>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</si>
  <si>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</si>
  <si>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</si>
  <si>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</si>
  <si>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</si>
  <si>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</si>
  <si>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</si>
  <si>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</si>
  <si>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</si>
  <si>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</si>
  <si>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</si>
  <si>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</si>
  <si>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</si>
  <si>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</si>
  <si>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</si>
  <si>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</si>
  <si>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</si>
  <si>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</si>
  <si>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</si>
  <si>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</si>
  <si>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</si>
  <si>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</si>
  <si>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</si>
  <si>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</si>
  <si>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</si>
  <si>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</si>
  <si>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</si>
  <si>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</si>
  <si>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</si>
  <si>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</si>
  <si>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</si>
  <si>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</si>
  <si>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</si>
  <si>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</si>
  <si>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</si>
  <si>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</si>
  <si>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</si>
  <si>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</si>
  <si>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</si>
  <si>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</si>
  <si>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</si>
  <si>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</si>
  <si>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</si>
  <si>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</si>
  <si>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</si>
  <si>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</si>
  <si>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</si>
  <si>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</si>
  <si>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</si>
  <si>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</si>
  <si>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</si>
  <si>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</si>
  <si>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</si>
  <si>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</si>
  <si>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</si>
  <si>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</si>
  <si>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</si>
  <si>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</si>
  <si>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</si>
  <si>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</si>
  <si>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</si>
  <si>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</si>
  <si>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</si>
  <si>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</si>
  <si>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</si>
  <si>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</si>
  <si>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</si>
  <si>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</si>
  <si>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</si>
  <si>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</si>
  <si>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</si>
  <si>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</si>
  <si>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</si>
  <si>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</si>
  <si>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</si>
  <si>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</si>
  <si>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</si>
  <si>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</si>
  <si>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</si>
  <si>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</si>
  <si>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</si>
  <si>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</si>
  <si>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</si>
  <si>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</si>
  <si>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</si>
  <si>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</si>
  <si>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</si>
  <si>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</si>
  <si>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</si>
  <si>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</si>
  <si>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</si>
  <si>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</si>
  <si>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</si>
  <si>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</si>
  <si>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</si>
  <si>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</si>
  <si>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</si>
  <si>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</si>
  <si>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</si>
  <si>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</si>
  <si>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</si>
  <si>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</si>
  <si>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</si>
  <si>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</si>
  <si>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</si>
  <si>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</si>
  <si>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</si>
  <si>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</si>
  <si>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</si>
  <si>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</si>
  <si>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</si>
  <si>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</si>
  <si>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</si>
  <si>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</si>
  <si>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</si>
  <si>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</si>
  <si>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</si>
  <si>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</si>
  <si>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</si>
  <si>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</si>
  <si>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</si>
  <si>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</si>
  <si>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</si>
  <si>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</si>
  <si>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</si>
  <si>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</si>
  <si>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</si>
  <si>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</si>
  <si>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</si>
  <si>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</si>
  <si>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</si>
  <si>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</si>
  <si>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</si>
  <si>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</si>
  <si>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</si>
  <si>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</si>
  <si>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</si>
  <si>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</si>
  <si>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</si>
  <si>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</si>
  <si>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</si>
  <si>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</si>
  <si>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</si>
  <si>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</si>
  <si>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</si>
  <si>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</si>
  <si>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</si>
  <si>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</si>
  <si>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</si>
  <si>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</si>
  <si>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</si>
  <si>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</si>
  <si>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</si>
  <si>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</si>
  <si>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</si>
  <si>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</si>
  <si>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</si>
  <si>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</si>
  <si>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</si>
  <si>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</si>
  <si>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</si>
  <si>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</si>
  <si>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</si>
  <si>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</si>
  <si>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</si>
  <si>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</si>
  <si>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</si>
  <si>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</si>
  <si>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</si>
  <si>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</si>
  <si>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</si>
  <si>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</si>
  <si>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</si>
  <si>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</si>
  <si>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</si>
  <si>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</si>
  <si>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</si>
  <si>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</si>
  <si>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</si>
  <si>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</si>
  <si>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</si>
  <si>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</si>
  <si>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</si>
  <si>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</si>
  <si>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</si>
  <si>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</si>
  <si>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</si>
  <si>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</si>
  <si>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</si>
  <si>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</si>
  <si>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</si>
  <si>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</si>
  <si>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</si>
  <si>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</si>
  <si>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</si>
  <si>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</si>
  <si>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</si>
  <si>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</si>
  <si>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</si>
  <si>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</si>
  <si>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</si>
  <si>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</si>
  <si>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</si>
  <si>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</si>
  <si>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</si>
  <si>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</si>
  <si>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</si>
  <si>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</si>
  <si>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</si>
  <si>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</si>
  <si>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</si>
  <si>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</si>
  <si>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</si>
  <si>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</si>
  <si>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</si>
  <si>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</si>
  <si>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</si>
  <si>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</si>
  <si>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</si>
  <si>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</si>
  <si>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</si>
  <si>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</si>
  <si>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</si>
  <si>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</si>
  <si>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</si>
  <si>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</si>
  <si>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</si>
  <si>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</si>
  <si>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</si>
  <si>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</si>
  <si>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</si>
  <si>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</si>
  <si>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</si>
  <si>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</si>
  <si>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</si>
  <si>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</si>
  <si>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</si>
  <si>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</si>
  <si>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</si>
  <si>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</si>
  <si>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</si>
  <si>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</si>
  <si>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</si>
  <si>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</si>
  <si>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</si>
  <si>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</si>
  <si>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</si>
  <si>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</si>
  <si>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</si>
  <si>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</si>
  <si>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</si>
  <si>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</si>
  <si>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</si>
  <si>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</si>
  <si>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</si>
  <si>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</si>
  <si>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</si>
  <si>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</si>
  <si>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</si>
  <si>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</si>
  <si>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</si>
  <si>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</si>
  <si>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</si>
  <si>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</si>
  <si>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</si>
  <si>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</si>
  <si>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</si>
  <si>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</si>
  <si>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</si>
  <si>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</si>
  <si>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</si>
  <si>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</si>
  <si>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</si>
  <si>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</si>
  <si>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</si>
  <si>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</si>
  <si>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</si>
  <si>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</si>
  <si>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</si>
  <si>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</si>
  <si>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</si>
  <si>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</si>
  <si>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</si>
  <si>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</si>
  <si>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</si>
  <si>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</si>
  <si>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</si>
  <si>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</si>
  <si>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</si>
  <si>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</si>
  <si>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</si>
  <si>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</si>
  <si>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</si>
  <si>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</si>
  <si>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</si>
  <si>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</si>
  <si>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</si>
  <si>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</si>
  <si>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</si>
  <si>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</si>
  <si>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</si>
  <si>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</si>
  <si>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</si>
  <si>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</si>
  <si>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</si>
  <si>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</si>
  <si>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</si>
  <si>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</si>
  <si>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</si>
  <si>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</si>
  <si>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</si>
  <si>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</si>
  <si>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</si>
  <si>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</si>
  <si>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</si>
  <si>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</si>
  <si>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</si>
  <si>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</si>
  <si>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</si>
  <si>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</si>
  <si>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</si>
  <si>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</si>
  <si>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</si>
  <si>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</si>
  <si>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</si>
  <si>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</si>
  <si>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</si>
  <si>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</si>
  <si>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</si>
  <si>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</si>
  <si>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</si>
  <si>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</si>
  <si>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</si>
  <si>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</si>
  <si>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</si>
  <si>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</si>
  <si>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</si>
  <si>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</si>
  <si>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</si>
  <si>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</si>
  <si>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</si>
  <si>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</si>
  <si>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</si>
  <si>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</si>
  <si>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</si>
  <si>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</si>
  <si>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</si>
  <si>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</si>
  <si>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</si>
  <si>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</si>
  <si>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</si>
  <si>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</si>
  <si>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</si>
  <si>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</si>
  <si>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</si>
  <si>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</si>
  <si>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</si>
  <si>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</si>
  <si>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</si>
  <si>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</si>
  <si>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</si>
  <si>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</si>
  <si>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</si>
  <si>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</si>
  <si>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</si>
  <si>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</si>
  <si>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</si>
  <si>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</si>
  <si>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</si>
  <si>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</si>
  <si>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</si>
  <si>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</si>
  <si>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</si>
  <si>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</si>
  <si>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</si>
  <si>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</si>
  <si>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</si>
  <si>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</si>
  <si>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</si>
  <si>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</si>
  <si>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</si>
  <si>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</si>
  <si>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</si>
  <si>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</si>
  <si>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</si>
  <si>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</si>
  <si>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</si>
  <si>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</si>
  <si>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</si>
  <si>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</si>
  <si>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</si>
  <si>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</si>
  <si>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</si>
  <si>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</si>
  <si>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</si>
  <si>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</si>
  <si>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</si>
  <si>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</si>
  <si>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</si>
  <si>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</si>
  <si>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</si>
  <si>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</si>
  <si>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</si>
  <si>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</si>
  <si>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</si>
  <si>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</si>
  <si>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</si>
  <si>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</si>
  <si>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</si>
  <si>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</si>
  <si>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</si>
  <si>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</si>
  <si>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</si>
  <si>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</si>
  <si>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</si>
  <si>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</si>
  <si>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</si>
  <si>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</si>
  <si>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</si>
  <si>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</si>
  <si>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</si>
  <si>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</si>
  <si>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</si>
  <si>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</si>
  <si>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</si>
  <si>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</si>
  <si>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</si>
  <si>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</si>
  <si>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</si>
  <si>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</si>
  <si>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</si>
  <si>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</si>
  <si>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</si>
  <si>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</si>
  <si>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</si>
  <si>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</si>
  <si>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</si>
  <si>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</si>
  <si>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</si>
  <si>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</si>
  <si>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</si>
  <si>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</si>
  <si>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</si>
  <si>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</si>
  <si>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</si>
  <si>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</si>
  <si>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</si>
  <si>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</si>
  <si>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</si>
  <si>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</si>
  <si>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</si>
  <si>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</si>
  <si>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</si>
  <si>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</si>
  <si>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</si>
  <si>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</si>
  <si>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</si>
  <si>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</si>
  <si>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</si>
  <si>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</si>
  <si>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</si>
  <si>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</si>
  <si>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</si>
  <si>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</si>
  <si>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</si>
  <si>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</si>
  <si>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</si>
  <si>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</si>
  <si>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</si>
  <si>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</si>
  <si>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</si>
  <si>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</si>
  <si>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</si>
  <si>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</si>
  <si>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</si>
  <si>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</si>
  <si>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</si>
  <si>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</si>
  <si>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</si>
  <si>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</si>
  <si>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</si>
  <si>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</si>
  <si>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</si>
  <si>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</si>
  <si>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</si>
  <si>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</si>
  <si>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</si>
  <si>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</si>
  <si>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</si>
  <si>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</si>
  <si>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</si>
  <si>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</si>
  <si>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</si>
  <si>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</si>
  <si>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</si>
  <si>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</si>
  <si>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</si>
  <si>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</si>
  <si>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</si>
  <si>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</si>
  <si>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</si>
  <si>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</si>
  <si>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</si>
  <si>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</si>
  <si>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</si>
  <si>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</si>
  <si>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</si>
  <si>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</si>
  <si>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</si>
  <si>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</si>
  <si>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</si>
  <si>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</si>
  <si>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</si>
  <si>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</si>
  <si>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</si>
  <si>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</si>
  <si>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</si>
  <si>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</si>
  <si>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</si>
  <si>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</si>
  <si>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</si>
  <si>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</si>
  <si>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</si>
  <si>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</si>
  <si>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</si>
  <si>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</si>
  <si>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</si>
  <si>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</si>
  <si>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</si>
  <si>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</si>
  <si>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</si>
  <si>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</si>
  <si>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</si>
  <si>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</si>
  <si>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</si>
  <si>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</si>
  <si>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</si>
  <si>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</si>
  <si>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</si>
  <si>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</si>
  <si>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</si>
  <si>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</si>
  <si>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</si>
  <si>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</si>
  <si>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</si>
  <si>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</si>
  <si>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</si>
  <si>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</si>
  <si>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</si>
  <si>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</si>
  <si>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</si>
  <si>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</si>
  <si>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</si>
  <si>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</si>
  <si>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</si>
  <si>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</si>
  <si>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</si>
  <si>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</si>
  <si>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</si>
  <si>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</si>
  <si>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</si>
  <si>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</si>
  <si>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</si>
  <si>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</si>
  <si>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</si>
  <si>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</si>
  <si>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</si>
  <si>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</si>
  <si>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</si>
  <si>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</si>
  <si>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</si>
  <si>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</si>
  <si>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</si>
  <si>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</si>
  <si>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</si>
  <si>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</si>
  <si>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</si>
  <si>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</si>
  <si>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</si>
  <si>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</si>
  <si>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</si>
  <si>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</si>
  <si>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</si>
  <si>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</si>
  <si>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</si>
  <si>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</si>
  <si>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</si>
  <si>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</si>
  <si>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</si>
  <si>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</si>
  <si>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</si>
  <si>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</si>
  <si>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</si>
  <si>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</si>
  <si>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</si>
  <si>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</si>
  <si>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</si>
  <si>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</si>
  <si>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</si>
  <si>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</si>
  <si>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</si>
  <si>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</si>
  <si>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</si>
  <si>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</si>
  <si>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</si>
  <si>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</si>
  <si>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</si>
  <si>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</si>
  <si>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</si>
  <si>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</si>
  <si>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</si>
  <si>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</si>
  <si>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</si>
  <si>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</si>
  <si>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</si>
  <si>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</si>
  <si>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</si>
  <si>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</si>
  <si>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</si>
  <si>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</si>
  <si>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</si>
  <si>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</si>
  <si>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</si>
  <si>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</si>
  <si>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</si>
  <si>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</si>
  <si>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</si>
  <si>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</si>
  <si>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</si>
  <si>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</si>
  <si>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</si>
  <si>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</si>
  <si>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</si>
  <si>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</si>
  <si>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</si>
  <si>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</si>
  <si>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</si>
  <si>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</si>
  <si>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</si>
  <si>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</si>
  <si>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</si>
  <si>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</si>
  <si>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</si>
  <si>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</si>
  <si>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</si>
  <si>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</si>
  <si>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</si>
  <si>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</si>
  <si>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</si>
  <si>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</si>
  <si>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</si>
  <si>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</si>
  <si>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</si>
  <si>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</si>
  <si>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</si>
  <si>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</si>
  <si>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</si>
  <si>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</si>
  <si>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</si>
  <si>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</si>
  <si>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</si>
  <si>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</si>
  <si>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</si>
  <si>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</si>
  <si>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</si>
  <si>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</si>
  <si>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</si>
  <si>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</si>
  <si>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</si>
  <si>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</si>
  <si>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</si>
  <si>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</si>
  <si>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</si>
  <si>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</si>
  <si>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</si>
  <si>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</si>
  <si>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</si>
  <si>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</si>
  <si>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</si>
  <si>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</si>
  <si>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</si>
  <si>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</si>
  <si>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</si>
  <si>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</si>
  <si>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</si>
  <si>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</si>
  <si>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</si>
  <si>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</si>
  <si>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</si>
  <si>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</si>
  <si>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</si>
  <si>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</si>
  <si>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</si>
  <si>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</si>
  <si>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</si>
  <si>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</si>
  <si>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</si>
  <si>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</si>
  <si>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</si>
  <si>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</si>
  <si>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</si>
  <si>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</si>
  <si>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</si>
  <si>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</si>
  <si>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</si>
  <si>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</si>
  <si>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</si>
  <si>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</si>
  <si>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</si>
  <si>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</si>
  <si>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</si>
  <si>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</si>
  <si>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</si>
  <si>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</si>
  <si>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</si>
  <si>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</si>
  <si>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</si>
  <si>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</si>
  <si>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</si>
  <si>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</si>
  <si>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</si>
  <si>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</si>
  <si>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</si>
  <si>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</si>
  <si>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</si>
  <si>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</si>
  <si>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</si>
  <si>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</si>
  <si>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</si>
  <si>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</si>
  <si>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</si>
  <si>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</si>
  <si>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</si>
  <si>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</si>
  <si>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</si>
  <si>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</si>
  <si>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</si>
  <si>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</si>
  <si>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</si>
  <si>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</si>
  <si>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</si>
  <si>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</si>
  <si>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</si>
  <si>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</si>
  <si>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</si>
  <si>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</si>
  <si>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</si>
  <si>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</si>
  <si>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</si>
  <si>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</si>
  <si>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</si>
  <si>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</si>
  <si>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</si>
  <si>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</si>
  <si>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</si>
  <si>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</si>
  <si>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</si>
  <si>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</si>
  <si>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</si>
  <si>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</si>
  <si>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</si>
  <si>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</si>
  <si>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</si>
  <si>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</si>
  <si>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</si>
  <si>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</si>
  <si>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</si>
  <si>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</si>
  <si>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</si>
  <si>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</si>
  <si>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</si>
  <si>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</si>
  <si>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</si>
  <si>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</si>
  <si>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</si>
  <si>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</si>
  <si>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</si>
  <si>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</si>
  <si>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</si>
  <si>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</si>
  <si>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</si>
  <si>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</si>
  <si>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</si>
  <si>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</si>
  <si>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</si>
  <si>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</si>
  <si>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</si>
  <si>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</si>
  <si>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</si>
  <si>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</si>
  <si>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</si>
  <si>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</si>
  <si>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</si>
  <si>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</si>
  <si>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</si>
  <si>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</si>
  <si>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</si>
  <si>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</si>
  <si>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</si>
  <si>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</si>
  <si>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</si>
  <si>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</si>
  <si>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</si>
  <si>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</si>
  <si>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</si>
  <si>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</si>
  <si>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</si>
  <si>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</si>
  <si>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</si>
  <si>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</si>
  <si>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</si>
  <si>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</si>
  <si>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</si>
  <si>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</si>
  <si>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</si>
  <si>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</si>
  <si>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</si>
  <si>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</si>
  <si>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</si>
  <si>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</si>
  <si>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</si>
  <si>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</si>
  <si>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</si>
  <si>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</si>
  <si>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</si>
  <si>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</si>
  <si>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</si>
  <si>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</si>
  <si>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</si>
  <si>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</si>
  <si>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</si>
  <si>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</si>
  <si>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</si>
  <si>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</si>
  <si>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</si>
  <si>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</si>
  <si>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</si>
  <si>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</si>
  <si>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</si>
  <si>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</si>
  <si>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</si>
  <si>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</si>
  <si>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</si>
  <si>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</si>
  <si>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</si>
  <si>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</si>
  <si>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</si>
  <si>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</si>
  <si>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</si>
  <si>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</si>
  <si>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</si>
  <si>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</si>
  <si>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</si>
  <si>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</si>
  <si>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</si>
  <si>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</si>
  <si>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</si>
  <si>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</si>
  <si>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</si>
  <si>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</si>
  <si>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</si>
  <si>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</si>
  <si>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</si>
  <si>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</si>
  <si>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</si>
  <si>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</si>
  <si>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</si>
  <si>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</si>
  <si>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</si>
  <si>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</si>
  <si>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</si>
  <si>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</si>
  <si>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</si>
  <si>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</si>
  <si>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</si>
  <si>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</si>
  <si>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</si>
  <si>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</si>
  <si>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</si>
  <si>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</si>
  <si>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</si>
  <si>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</si>
  <si>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</si>
  <si>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</si>
  <si>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</si>
  <si>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</si>
  <si>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</si>
  <si>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</si>
  <si>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</si>
  <si>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</si>
  <si>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</si>
  <si>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</si>
  <si>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</si>
  <si>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</si>
  <si>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</si>
  <si>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</si>
  <si>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</si>
  <si>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</si>
  <si>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</si>
  <si>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</si>
  <si>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</si>
  <si>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</si>
  <si>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</si>
  <si>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</si>
  <si>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</si>
  <si>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</si>
  <si>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</si>
  <si>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</si>
  <si>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</si>
  <si>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</si>
  <si>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</si>
  <si>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</si>
  <si>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</si>
  <si>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</si>
  <si>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</si>
  <si>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</si>
  <si>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</si>
  <si>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</si>
  <si>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</si>
  <si>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</si>
  <si>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</si>
  <si>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</si>
  <si>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</si>
  <si>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</si>
  <si>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</si>
  <si>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</si>
  <si>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</si>
  <si>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</si>
  <si>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</si>
  <si>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</si>
  <si>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</si>
  <si>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</si>
  <si>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</si>
  <si>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</si>
  <si>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</si>
  <si>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</si>
  <si>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</si>
  <si>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</si>
  <si>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</si>
  <si>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</si>
  <si>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</si>
  <si>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</si>
  <si>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</si>
  <si>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</si>
  <si>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</si>
  <si>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</si>
  <si>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</si>
  <si>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</si>
  <si>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</si>
  <si>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</si>
  <si>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</si>
  <si>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</si>
  <si>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</si>
  <si>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</si>
  <si>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</si>
  <si>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</si>
  <si>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</si>
  <si>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</si>
  <si>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</si>
  <si>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</si>
  <si>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</si>
  <si>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</si>
  <si>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</si>
  <si>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</si>
  <si>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</si>
  <si>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</si>
  <si>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</si>
  <si>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</si>
  <si>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</si>
  <si>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</si>
  <si>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</si>
  <si>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</si>
  <si>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</si>
  <si>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</si>
  <si>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</si>
  <si>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</si>
  <si>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</si>
  <si>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</si>
  <si>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</si>
  <si>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</si>
  <si>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</si>
  <si>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</si>
  <si>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</si>
  <si>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</si>
  <si>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</si>
  <si>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</si>
  <si>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</si>
  <si>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</si>
  <si>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</si>
  <si>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</si>
  <si>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</si>
  <si>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</si>
  <si>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</si>
  <si>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</si>
  <si>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</si>
  <si>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</si>
  <si>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</si>
  <si>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</si>
  <si>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</si>
  <si>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</si>
  <si>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</si>
  <si>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</si>
  <si>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</si>
  <si>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</si>
  <si>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</si>
  <si>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</si>
  <si>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</si>
  <si>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</si>
  <si>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</si>
  <si>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</si>
  <si>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</si>
  <si>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</si>
  <si>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</si>
  <si>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</si>
  <si>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</si>
  <si>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</si>
  <si>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</si>
  <si>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</si>
  <si>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</si>
  <si>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</si>
  <si>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</si>
  <si>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</si>
  <si>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</si>
  <si>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</si>
  <si>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</si>
  <si>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</si>
  <si>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</si>
  <si>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</si>
  <si>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</si>
  <si>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</si>
  <si>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</si>
  <si>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</si>
  <si>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</si>
  <si>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</si>
  <si>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</si>
  <si>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</si>
  <si>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</si>
  <si>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</si>
  <si>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</si>
  <si>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</si>
  <si>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</si>
  <si>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</si>
  <si>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</si>
  <si>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</si>
  <si>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</si>
  <si>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</si>
  <si>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</si>
  <si>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</si>
  <si>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</si>
  <si>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</si>
  <si>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</si>
  <si>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</si>
  <si>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</si>
  <si>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</si>
  <si>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</si>
  <si>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</si>
  <si>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</si>
  <si>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</si>
  <si>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</si>
  <si>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</si>
  <si>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</si>
  <si>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</si>
  <si>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</si>
  <si>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</si>
  <si>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</si>
  <si>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</si>
  <si>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</si>
  <si>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</si>
  <si>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</si>
  <si>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</si>
  <si>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</si>
  <si>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</si>
  <si>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</si>
  <si>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</si>
  <si>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</si>
  <si>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</si>
  <si>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</si>
  <si>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</si>
  <si>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</si>
  <si>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</si>
  <si>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</si>
  <si>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</si>
  <si>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</si>
  <si>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</si>
  <si>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</si>
  <si>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</si>
  <si>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</si>
  <si>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</si>
  <si>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</si>
  <si>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</si>
  <si>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</si>
  <si>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</si>
  <si>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</si>
  <si>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</si>
  <si>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</si>
  <si>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</si>
  <si>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</si>
  <si>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</si>
  <si>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</si>
  <si>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</si>
  <si>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</si>
  <si>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</si>
  <si>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</si>
  <si>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</si>
  <si>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</si>
  <si>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</si>
  <si>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</si>
  <si>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</si>
  <si>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</si>
  <si>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</si>
  <si>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</si>
  <si>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</si>
  <si>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</si>
  <si>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</si>
  <si>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</si>
  <si>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</si>
  <si>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</si>
  <si>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</si>
  <si>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</si>
  <si>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</si>
  <si>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</si>
  <si>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</si>
  <si>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</si>
  <si>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</si>
  <si>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</si>
  <si>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</si>
  <si>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</si>
  <si>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</si>
  <si>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</si>
  <si>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</si>
  <si>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</si>
  <si>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</si>
  <si>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</si>
  <si>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</si>
  <si>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</si>
  <si>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</si>
  <si>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</si>
  <si>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</si>
  <si>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</si>
  <si>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</si>
  <si>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</si>
  <si>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</si>
  <si>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</si>
  <si>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</si>
  <si>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</si>
  <si>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</si>
  <si>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</si>
  <si>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</si>
  <si>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</si>
  <si>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</si>
  <si>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</si>
  <si>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</si>
  <si>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</si>
  <si>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</si>
  <si>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</si>
  <si>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</si>
  <si>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</si>
  <si>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</si>
  <si>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</si>
  <si>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</si>
  <si>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</si>
  <si>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</si>
  <si>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</si>
  <si>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</si>
  <si>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</si>
  <si>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</si>
  <si>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</si>
  <si>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</si>
  <si>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</si>
  <si>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</si>
  <si>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</si>
  <si>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</si>
  <si>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</si>
  <si>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</si>
  <si>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</si>
  <si>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</si>
  <si>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</si>
  <si>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</si>
  <si>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</si>
  <si>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</si>
  <si>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</si>
  <si>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</si>
  <si>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</si>
  <si>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</si>
  <si>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</si>
  <si>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</si>
  <si>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</si>
  <si>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</si>
  <si>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</si>
  <si>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</si>
  <si>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</si>
  <si>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</si>
  <si>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</si>
  <si>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</si>
  <si>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</si>
  <si>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</si>
  <si>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</si>
  <si>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</si>
  <si>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</si>
  <si>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</si>
  <si>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</si>
  <si>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</si>
  <si>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</si>
  <si>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</si>
  <si>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</si>
  <si>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</si>
  <si>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</si>
  <si>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</si>
  <si>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</si>
  <si>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</si>
  <si>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</si>
  <si>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</si>
  <si>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</si>
  <si>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</si>
  <si>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</si>
  <si>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</si>
  <si>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</si>
  <si>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</si>
  <si>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</si>
  <si>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</si>
  <si>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</si>
  <si>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</si>
  <si>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</si>
  <si>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</si>
  <si>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</si>
  <si>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</si>
  <si>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</si>
  <si>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</si>
  <si>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</si>
  <si>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</si>
  <si>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</si>
  <si>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</si>
  <si>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</si>
  <si>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</si>
  <si>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</si>
  <si>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</si>
  <si>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</si>
  <si>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</si>
  <si>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</si>
  <si>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</si>
  <si>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</si>
  <si>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</si>
  <si>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</si>
  <si>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</si>
  <si>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</si>
  <si>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</si>
  <si>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</si>
  <si>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</si>
  <si>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</si>
  <si>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</si>
  <si>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</si>
  <si>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</si>
  <si>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</si>
  <si>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</si>
  <si>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</si>
  <si>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</si>
  <si>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</si>
  <si>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</si>
  <si>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</si>
  <si>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</si>
  <si>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</si>
  <si>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</si>
  <si>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</si>
  <si>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</si>
  <si>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</si>
  <si>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</si>
  <si>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</si>
  <si>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</si>
  <si>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</si>
  <si>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</si>
  <si>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</si>
  <si>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</si>
  <si>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</si>
  <si>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</si>
  <si>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</si>
  <si>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</si>
  <si>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</si>
  <si>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</si>
  <si>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</si>
  <si>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</si>
  <si>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</si>
  <si>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</si>
  <si>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</si>
  <si>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</si>
  <si>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</si>
  <si>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</si>
  <si>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</si>
  <si>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</si>
  <si>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</si>
  <si>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</si>
  <si>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</si>
  <si>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</si>
  <si>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</si>
  <si>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</si>
  <si>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</si>
  <si>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</si>
  <si>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</si>
  <si>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</si>
  <si>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</si>
  <si>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</si>
  <si>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</si>
  <si>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</si>
  <si>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</si>
  <si>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</si>
  <si>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</si>
  <si>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</si>
  <si>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</si>
  <si>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</si>
  <si>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</si>
  <si>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</si>
  <si>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</si>
  <si>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</si>
  <si>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</si>
  <si>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</si>
  <si>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</si>
  <si>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</si>
  <si>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</si>
  <si>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</si>
  <si>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</si>
  <si>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</si>
  <si>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</si>
  <si>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</si>
  <si>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</si>
  <si>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</si>
  <si>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</si>
  <si>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</si>
  <si>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</si>
  <si>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</si>
  <si>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</si>
  <si>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</si>
  <si>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</si>
  <si>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</si>
  <si>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</si>
  <si>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</si>
  <si>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</si>
  <si>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</si>
  <si>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</si>
  <si>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</si>
  <si>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</si>
  <si>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</si>
  <si>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</si>
  <si>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</si>
  <si>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</si>
  <si>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</si>
  <si>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</si>
  <si>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</si>
  <si>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</si>
  <si>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</si>
  <si>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</si>
  <si>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</si>
  <si>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</si>
  <si>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</si>
  <si>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</si>
  <si>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</si>
  <si>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</si>
  <si>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</si>
  <si>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</si>
  <si>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</si>
  <si>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</si>
  <si>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</si>
  <si>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</si>
  <si>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</si>
  <si>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</si>
  <si>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</si>
  <si>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</si>
  <si>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</si>
  <si>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</si>
  <si>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</si>
  <si>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</si>
  <si>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</si>
  <si>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</si>
  <si>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</si>
  <si>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</si>
  <si>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</si>
  <si>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</si>
  <si>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</si>
  <si>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</si>
  <si>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</si>
  <si>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</si>
  <si>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</si>
  <si>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</si>
  <si>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</si>
  <si>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</si>
  <si>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</si>
  <si>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</si>
  <si>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</si>
  <si>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</si>
  <si>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</si>
  <si>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</si>
  <si>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</si>
  <si>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</si>
  <si>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</si>
  <si>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</si>
  <si>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</si>
  <si>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</si>
  <si>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</si>
  <si>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</si>
  <si>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</si>
  <si>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</si>
  <si>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</si>
  <si>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</si>
  <si>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</si>
  <si>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</si>
  <si>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</si>
  <si>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</si>
  <si>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</si>
  <si>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</si>
  <si>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</si>
  <si>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</si>
  <si>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</si>
  <si>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</si>
  <si>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</si>
  <si>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</si>
  <si>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</si>
  <si>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</si>
  <si>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</si>
  <si>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</si>
  <si>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</si>
  <si>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</si>
  <si>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</si>
  <si>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</si>
  <si>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</si>
  <si>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</si>
  <si>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</si>
  <si>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</si>
  <si>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</si>
  <si>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</si>
  <si>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</si>
  <si>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</si>
  <si>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</si>
  <si>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</si>
  <si>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</si>
  <si>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</si>
  <si>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</si>
  <si>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</si>
  <si>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</si>
  <si>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</si>
  <si>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</si>
  <si>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</si>
  <si>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</si>
  <si>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</si>
  <si>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</si>
  <si>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</si>
  <si>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</si>
  <si>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</si>
  <si>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</si>
  <si>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</si>
  <si>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</si>
  <si>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</si>
  <si>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</si>
  <si>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</si>
  <si>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</si>
  <si>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</si>
  <si>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</si>
  <si>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</si>
  <si>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</si>
  <si>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</si>
  <si>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</si>
  <si>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</si>
  <si>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</si>
  <si>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</si>
  <si>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</si>
  <si>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</si>
  <si>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</si>
  <si>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</si>
  <si>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</si>
  <si>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</si>
  <si>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</si>
  <si>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</si>
  <si>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</si>
  <si>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</si>
  <si>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</si>
  <si>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</si>
  <si>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</si>
  <si>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</si>
  <si>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</si>
  <si>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</si>
  <si>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</si>
  <si>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</si>
  <si>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</si>
  <si>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</si>
  <si>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</si>
  <si>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</si>
  <si>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</si>
  <si>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</si>
  <si>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</si>
  <si>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</si>
  <si>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</si>
  <si>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</si>
  <si>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</si>
  <si>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</si>
  <si>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</si>
  <si>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</si>
  <si>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</si>
  <si>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</si>
  <si>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</si>
  <si>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</si>
  <si>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</si>
  <si>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</si>
  <si>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</si>
  <si>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</si>
  <si>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</si>
  <si>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</si>
  <si>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</si>
  <si>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</si>
  <si>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</si>
  <si>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</si>
  <si>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</si>
  <si>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</si>
  <si>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</si>
  <si>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</si>
  <si>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</si>
  <si>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</si>
  <si>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</si>
  <si>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</si>
  <si>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</si>
  <si>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</si>
  <si>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</si>
  <si>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</si>
  <si>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</si>
  <si>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</si>
  <si>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</si>
  <si>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</si>
  <si>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</si>
  <si>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</si>
  <si>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</si>
  <si>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</si>
  <si>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</si>
  <si>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</si>
  <si>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</si>
  <si>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</si>
  <si>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</si>
  <si>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</si>
  <si>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</si>
  <si>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</si>
  <si>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</si>
  <si>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</si>
  <si>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</si>
  <si>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</si>
  <si>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</si>
  <si>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</si>
  <si>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</si>
  <si>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</si>
  <si>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</si>
  <si>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</si>
  <si>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</si>
  <si>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</si>
  <si>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</si>
  <si>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</si>
  <si>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</si>
  <si>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</si>
  <si>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</si>
  <si>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</si>
  <si>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</si>
  <si>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</si>
  <si>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</si>
  <si>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</si>
  <si>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</si>
  <si>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</si>
  <si>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</si>
  <si>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</si>
  <si>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</si>
  <si>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</si>
  <si>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</si>
  <si>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</si>
  <si>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</si>
  <si>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</si>
  <si>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</si>
  <si>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</si>
  <si>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</si>
  <si>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</si>
  <si>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</si>
  <si>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</si>
  <si>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</si>
  <si>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</si>
  <si>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</si>
  <si>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</si>
  <si>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</si>
  <si>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</si>
  <si>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</si>
  <si>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</si>
  <si>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</si>
  <si>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</si>
  <si>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</si>
  <si>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</si>
  <si>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</si>
  <si>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</si>
  <si>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</si>
  <si>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</si>
  <si>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</si>
  <si>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</si>
  <si>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</si>
  <si>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</si>
  <si>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</si>
  <si>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</si>
  <si>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</si>
  <si>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</si>
  <si>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</si>
  <si>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</si>
  <si>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</si>
  <si>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</si>
  <si>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</si>
  <si>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</si>
  <si>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</si>
  <si>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</si>
  <si>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</si>
  <si>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</si>
  <si>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</si>
  <si>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</si>
  <si>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</si>
  <si>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</si>
  <si>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</si>
  <si>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</si>
  <si>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</si>
  <si>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</si>
  <si>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</si>
  <si>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</si>
  <si>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</si>
  <si>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</si>
  <si>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</si>
  <si>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</si>
  <si>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</si>
  <si>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</si>
  <si>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</si>
  <si>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</si>
  <si>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</si>
  <si>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</si>
  <si>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</si>
  <si>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</si>
  <si>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</si>
  <si>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</si>
  <si>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</si>
  <si>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</si>
  <si>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</si>
  <si>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</si>
  <si>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</si>
  <si>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</si>
  <si>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</si>
  <si>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</si>
  <si>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</si>
  <si>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</si>
  <si>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</si>
  <si>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</si>
  <si>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</si>
  <si>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</si>
  <si>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</si>
  <si>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</si>
  <si>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</si>
  <si>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</si>
  <si>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</si>
  <si>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</si>
  <si>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</si>
  <si>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</si>
  <si>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</si>
  <si>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</si>
  <si>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</si>
  <si>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</si>
  <si>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</si>
  <si>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</si>
  <si>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</si>
  <si>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</si>
  <si>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</si>
  <si>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</si>
  <si>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</si>
  <si>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</si>
  <si>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</si>
  <si>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</si>
  <si>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</si>
  <si>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</si>
  <si>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</si>
  <si>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</si>
  <si>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</si>
  <si>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</si>
  <si>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</si>
  <si>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</si>
  <si>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</si>
  <si>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</si>
  <si>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</si>
  <si>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</si>
  <si>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</si>
  <si>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</si>
  <si>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</si>
  <si>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</si>
  <si>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</si>
  <si>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</si>
  <si>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</si>
  <si>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</si>
  <si>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</si>
  <si>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</si>
  <si>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</si>
  <si>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</si>
  <si>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</si>
  <si>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</si>
  <si>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</si>
  <si>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</si>
  <si>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</si>
  <si>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</si>
  <si>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</si>
  <si>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</si>
  <si>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</si>
  <si>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</si>
  <si>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</si>
  <si>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</si>
  <si>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</si>
  <si>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</si>
  <si>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</si>
  <si>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</si>
  <si>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</si>
  <si>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</si>
  <si>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</si>
  <si>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</si>
  <si>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</si>
  <si>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</si>
  <si>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</si>
  <si>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</si>
  <si>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</si>
  <si>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</si>
  <si>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</si>
  <si>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</si>
  <si>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</si>
  <si>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</si>
  <si>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</si>
  <si>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</si>
  <si>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</si>
  <si>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</si>
  <si>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</si>
  <si>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</si>
  <si>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</si>
  <si>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</si>
  <si>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</si>
  <si>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</si>
  <si>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</si>
  <si>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</si>
  <si>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</si>
  <si>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</si>
  <si>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</si>
  <si>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</si>
  <si>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</si>
  <si>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</si>
  <si>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</si>
  <si>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</si>
  <si>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</si>
  <si>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</si>
  <si>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</si>
  <si>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</si>
  <si>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</si>
  <si>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</si>
  <si>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</si>
  <si>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</si>
  <si>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</si>
  <si>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</si>
  <si>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</si>
  <si>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</si>
  <si>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</si>
  <si>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</si>
  <si>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</si>
  <si>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</si>
  <si>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</si>
  <si>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</si>
  <si>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</si>
  <si>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</si>
  <si>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</si>
  <si>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</si>
  <si>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</si>
  <si>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</si>
  <si>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</si>
  <si>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</si>
  <si>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</si>
  <si>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</si>
  <si>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</si>
  <si>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</si>
  <si>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</si>
  <si>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</si>
  <si>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</si>
  <si>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</si>
  <si>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</si>
  <si>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</si>
  <si>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</si>
  <si>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</si>
  <si>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</si>
  <si>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</si>
  <si>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</si>
  <si>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</si>
  <si>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</si>
  <si>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</si>
  <si>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</si>
  <si>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</si>
  <si>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</si>
  <si>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</si>
  <si>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</si>
  <si>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</si>
  <si>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</si>
  <si>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</si>
  <si>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</si>
  <si>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</si>
  <si>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</si>
  <si>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</si>
  <si>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</si>
  <si>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</si>
  <si>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</si>
  <si>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</si>
  <si>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</si>
  <si>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</si>
  <si>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</si>
  <si>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</si>
  <si>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</si>
  <si>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</si>
  <si>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</si>
  <si>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</si>
  <si>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</si>
  <si>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</si>
  <si>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</si>
  <si>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</si>
  <si>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</si>
  <si>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</si>
  <si>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</si>
  <si>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</si>
  <si>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</si>
  <si>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</si>
  <si>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</si>
  <si>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</si>
  <si>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</si>
  <si>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</si>
  <si>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</si>
  <si>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</si>
  <si>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</si>
  <si>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</si>
  <si>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</si>
  <si>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</si>
  <si>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</si>
  <si>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</si>
  <si>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</si>
  <si>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</si>
  <si>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</si>
  <si>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</si>
  <si>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</si>
  <si>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</si>
  <si>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</si>
  <si>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</si>
  <si>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</si>
  <si>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</si>
  <si>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</si>
  <si>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</si>
  <si>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</si>
  <si>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</si>
  <si>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</si>
  <si>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</si>
  <si>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</si>
  <si>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</si>
  <si>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</si>
  <si>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</si>
  <si>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</si>
  <si>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</si>
  <si>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</si>
  <si>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</si>
  <si>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</si>
  <si>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</si>
  <si>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</si>
  <si>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</si>
  <si>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</si>
  <si>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</si>
  <si>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</si>
  <si>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</si>
  <si>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</si>
  <si>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</si>
  <si>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</si>
  <si>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</si>
  <si>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</si>
  <si>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</si>
  <si>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</si>
  <si>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</si>
  <si>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</si>
  <si>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</si>
  <si>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</si>
  <si>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</si>
  <si>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</si>
  <si>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</si>
  <si>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</si>
  <si>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</si>
  <si>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</si>
  <si>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</si>
  <si>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</si>
  <si>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</si>
  <si>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</si>
  <si>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</si>
  <si>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</si>
  <si>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</si>
  <si>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</si>
  <si>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</si>
  <si>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</si>
  <si>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</si>
  <si>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</si>
  <si>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</si>
  <si>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</si>
  <si>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</si>
  <si>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</si>
  <si>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</si>
  <si>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</si>
  <si>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</si>
  <si>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</si>
  <si>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</si>
  <si>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</si>
  <si>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</si>
  <si>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</si>
  <si>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</si>
  <si>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</si>
  <si>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</si>
  <si>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</si>
  <si>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</si>
  <si>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</si>
  <si>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</si>
  <si>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</si>
  <si>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</si>
  <si>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</si>
  <si>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</si>
  <si>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</si>
  <si>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</si>
  <si>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</si>
  <si>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</si>
  <si>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</si>
  <si>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</si>
  <si>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</si>
  <si>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</si>
  <si>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</si>
  <si>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</si>
  <si>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</si>
  <si>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</si>
  <si>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</si>
  <si>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</si>
  <si>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</si>
  <si>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</si>
  <si>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</si>
  <si>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</si>
  <si>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</si>
  <si>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</si>
  <si>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</si>
  <si>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</si>
  <si>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</si>
  <si>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</si>
  <si>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</si>
  <si>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</si>
  <si>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</si>
  <si>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</si>
  <si>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</si>
  <si>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</si>
  <si>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</si>
  <si>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</si>
  <si>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</si>
  <si>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</si>
  <si>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</si>
  <si>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</si>
  <si>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</si>
  <si>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</si>
  <si>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</si>
  <si>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</si>
  <si>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</si>
  <si>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</si>
  <si>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</si>
  <si>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</si>
  <si>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</si>
  <si>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</si>
  <si>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</si>
  <si>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</si>
  <si>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</si>
  <si>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</si>
  <si>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</si>
  <si>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</si>
  <si>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</si>
  <si>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</si>
  <si>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</si>
  <si>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</si>
  <si>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</si>
  <si>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</si>
  <si>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</si>
  <si>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</si>
  <si>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</si>
  <si>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</si>
  <si>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</si>
  <si>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</si>
  <si>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</si>
  <si>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</si>
  <si>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</si>
  <si>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</si>
  <si>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</si>
  <si>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</si>
  <si>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</si>
  <si>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</si>
  <si>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</si>
  <si>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</si>
  <si>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</si>
  <si>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</si>
  <si>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</si>
  <si>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</si>
  <si>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</si>
  <si>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</si>
  <si>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</si>
  <si>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</si>
  <si>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</si>
  <si>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</si>
  <si>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</si>
  <si>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</si>
  <si>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</si>
  <si>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</si>
  <si>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</si>
  <si>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</si>
  <si>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</si>
  <si>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</si>
  <si>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</si>
  <si>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</si>
  <si>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</si>
  <si>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</si>
  <si>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</si>
  <si>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</si>
  <si>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</si>
  <si>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</si>
  <si>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</si>
  <si>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</si>
  <si>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</si>
  <si>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</si>
  <si>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</si>
  <si>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</si>
  <si>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</si>
  <si>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</si>
  <si>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</si>
  <si>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</si>
  <si>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</si>
  <si>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</si>
  <si>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</si>
  <si>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</si>
  <si>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</si>
  <si>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</si>
  <si>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</si>
  <si>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</si>
  <si>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</si>
  <si>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</si>
  <si>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</si>
  <si>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</si>
  <si>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</si>
  <si>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</si>
  <si>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</si>
  <si>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</si>
  <si>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</si>
  <si>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</si>
  <si>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</si>
  <si>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</si>
  <si>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</si>
  <si>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</si>
  <si>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</si>
  <si>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</si>
  <si>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</si>
  <si>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</si>
  <si>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</si>
  <si>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</si>
  <si>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</si>
  <si>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</si>
  <si>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</si>
  <si>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</si>
  <si>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</si>
  <si>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</si>
  <si>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</si>
  <si>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</si>
  <si>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</si>
  <si>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</si>
  <si>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</si>
  <si>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</si>
  <si>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</si>
  <si>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</si>
  <si>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</si>
  <si>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</si>
  <si>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</si>
  <si>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</si>
  <si>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</si>
  <si>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</si>
  <si>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</si>
  <si>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</si>
  <si>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</si>
  <si>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</si>
  <si>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</si>
  <si>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</si>
  <si>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</si>
  <si>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</si>
  <si>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</si>
  <si>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</si>
  <si>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</si>
  <si>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</si>
  <si>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</si>
  <si>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</si>
  <si>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</si>
  <si>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</si>
  <si>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</si>
  <si>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</si>
  <si>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</si>
  <si>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</si>
  <si>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</si>
  <si>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</si>
  <si>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</si>
  <si>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</si>
  <si>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</si>
  <si>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</si>
  <si>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</si>
  <si>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</si>
  <si>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</si>
  <si>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</si>
  <si>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</si>
  <si>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</si>
  <si>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</si>
  <si>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</si>
  <si>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</si>
  <si>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</si>
  <si>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</si>
  <si>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</si>
  <si>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</si>
  <si>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</si>
  <si>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</si>
  <si>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</si>
  <si>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</si>
  <si>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</si>
  <si>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</si>
  <si>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</si>
  <si>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</si>
  <si>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</si>
  <si>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</si>
  <si>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</si>
  <si>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</si>
  <si>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</si>
  <si>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</si>
  <si>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</si>
  <si>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</si>
  <si>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</si>
  <si>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</si>
  <si>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</si>
  <si>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</si>
  <si>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</si>
  <si>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</si>
  <si>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</si>
  <si>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</si>
  <si>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</si>
  <si>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</si>
  <si>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</si>
  <si>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</si>
  <si>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</si>
  <si>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</si>
  <si>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</si>
  <si>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</si>
  <si>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</si>
  <si>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</si>
  <si>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</si>
  <si>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</si>
  <si>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</si>
  <si>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</si>
  <si>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</si>
  <si>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</si>
  <si>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</si>
  <si>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</si>
  <si>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</si>
  <si>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</si>
  <si>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</si>
  <si>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</si>
  <si>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</si>
  <si>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</si>
  <si>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</si>
  <si>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</si>
  <si>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</si>
  <si>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</si>
  <si>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</si>
  <si>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</si>
  <si>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</si>
  <si>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</si>
  <si>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</si>
  <si>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</si>
  <si>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</si>
  <si>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</si>
  <si>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</si>
  <si>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</si>
  <si>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</si>
  <si>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</si>
  <si>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</si>
  <si>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</si>
  <si>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</si>
  <si>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</si>
  <si>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</si>
  <si>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</si>
  <si>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</si>
  <si>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</si>
  <si>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</si>
  <si>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</si>
  <si>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</si>
  <si>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</si>
  <si>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</si>
  <si>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</si>
  <si>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</si>
  <si>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</si>
  <si>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</si>
  <si>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</si>
  <si>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</si>
  <si>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</si>
  <si>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</si>
  <si>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</si>
  <si>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</si>
  <si>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</si>
  <si>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</si>
  <si>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</si>
  <si>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</si>
  <si>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</si>
  <si>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</si>
  <si>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</si>
  <si>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</si>
  <si>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</si>
  <si>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</si>
  <si>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</si>
  <si>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</si>
  <si>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</si>
  <si>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</si>
  <si>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</si>
  <si>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</si>
  <si>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</si>
  <si>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</si>
  <si>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</si>
  <si>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</si>
  <si>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</si>
  <si>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</si>
  <si>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</si>
  <si>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</si>
  <si>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</si>
  <si>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</si>
  <si>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</si>
  <si>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</si>
  <si>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</si>
  <si>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</si>
  <si>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</si>
  <si>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</si>
  <si>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</si>
  <si>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</si>
  <si>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</si>
  <si>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</si>
  <si>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</si>
  <si>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</si>
  <si>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</si>
  <si>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</si>
  <si>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</si>
  <si>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</si>
  <si>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</si>
  <si>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</si>
  <si>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</si>
  <si>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</si>
  <si>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</si>
  <si>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</si>
  <si>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</si>
  <si>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</si>
  <si>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</si>
  <si>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</si>
  <si>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</si>
  <si>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</si>
  <si>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</si>
  <si>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</si>
  <si>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</si>
  <si>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</si>
  <si>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</si>
  <si>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</si>
  <si>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</si>
  <si>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</si>
  <si>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</si>
  <si>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</si>
  <si>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</si>
  <si>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</si>
  <si>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</si>
  <si>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</si>
  <si>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</si>
  <si>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</si>
  <si>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</si>
  <si>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</si>
  <si>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</si>
  <si>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</si>
  <si>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</si>
  <si>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</si>
  <si>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</si>
  <si>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</si>
  <si>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</si>
  <si>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</si>
  <si>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</si>
  <si>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</si>
  <si>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</si>
  <si>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</si>
  <si>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</si>
  <si>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</si>
  <si>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</si>
  <si>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</si>
  <si>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</si>
  <si>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</si>
  <si>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</si>
  <si>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</si>
  <si>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</si>
  <si>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</si>
  <si>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</si>
  <si>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</si>
  <si>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</si>
  <si>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</si>
  <si>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</si>
  <si>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</si>
  <si>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</si>
  <si>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</si>
  <si>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</si>
  <si>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</si>
  <si>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</si>
  <si>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</si>
  <si>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</si>
  <si>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</si>
  <si>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</si>
  <si>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</si>
  <si>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</si>
  <si>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</si>
  <si>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</si>
  <si>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</si>
  <si>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</si>
  <si>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</si>
  <si>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</si>
  <si>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</si>
  <si>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</si>
  <si>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</si>
  <si>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</si>
  <si>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</si>
  <si>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</si>
  <si>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</si>
  <si>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</si>
  <si>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</si>
  <si>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</si>
  <si>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</si>
  <si>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</si>
  <si>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</si>
  <si>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</si>
  <si>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</si>
  <si>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</si>
  <si>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</si>
  <si>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</si>
  <si>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</si>
  <si>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</si>
  <si>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</si>
  <si>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</si>
  <si>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</si>
  <si>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</si>
  <si>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</si>
  <si>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</si>
  <si>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</si>
  <si>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</si>
  <si>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</si>
  <si>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</si>
  <si>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</si>
  <si>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</si>
  <si>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</si>
  <si>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</si>
  <si>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</si>
  <si>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</si>
  <si>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</si>
  <si>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</si>
  <si>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</si>
  <si>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</si>
  <si>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</si>
  <si>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</si>
  <si>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</si>
  <si>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</si>
  <si>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</si>
  <si>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</si>
  <si>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</si>
  <si>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</si>
  <si>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</si>
  <si>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</si>
  <si>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</si>
  <si>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</si>
  <si>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</si>
  <si>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</si>
  <si>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</si>
  <si>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</si>
  <si>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</si>
  <si>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</si>
  <si>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</si>
  <si>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</si>
  <si>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</si>
  <si>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</si>
  <si>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</si>
  <si>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</si>
  <si>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</si>
  <si>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</si>
  <si>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</si>
  <si>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</si>
  <si>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</si>
  <si>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</si>
  <si>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</si>
  <si>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</si>
  <si>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</si>
  <si>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</si>
  <si>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</si>
  <si>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</si>
  <si>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</si>
  <si>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</si>
  <si>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</si>
  <si>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</si>
  <si>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</si>
  <si>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</si>
  <si>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</si>
  <si>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</si>
  <si>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</si>
  <si>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</si>
  <si>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</si>
  <si>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</si>
  <si>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</si>
  <si>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</si>
  <si>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</si>
  <si>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</si>
  <si>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</si>
  <si>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</si>
  <si>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</si>
  <si>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</si>
  <si>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</si>
  <si>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</si>
  <si>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</si>
  <si>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</si>
  <si>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</si>
  <si>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</si>
  <si>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</si>
  <si>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</si>
  <si>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</si>
  <si>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</si>
  <si>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</si>
  <si>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</si>
  <si>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</si>
  <si>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</si>
  <si>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</si>
  <si>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</si>
  <si>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</si>
  <si>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</si>
  <si>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</si>
  <si>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</si>
  <si>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</si>
  <si>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</si>
  <si>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</si>
  <si>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</si>
  <si>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</si>
  <si>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</si>
  <si>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</si>
  <si>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</si>
  <si>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</si>
  <si>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</si>
  <si>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</si>
  <si>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</si>
  <si>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</si>
  <si>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</si>
  <si>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</si>
  <si>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</si>
  <si>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</si>
  <si>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</si>
  <si>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</si>
  <si>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</si>
  <si>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</si>
  <si>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</si>
  <si>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</si>
  <si>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</si>
  <si>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</si>
  <si>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</si>
  <si>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</si>
  <si>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</si>
  <si>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</si>
  <si>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</si>
  <si>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</si>
  <si>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</si>
  <si>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</si>
  <si>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</si>
  <si>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</si>
  <si>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</si>
  <si>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</si>
  <si>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</si>
  <si>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</si>
  <si>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</si>
  <si>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</si>
  <si>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</si>
  <si>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</si>
  <si>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</si>
  <si>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</si>
  <si>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</si>
  <si>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</si>
  <si>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</si>
  <si>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</si>
  <si>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</si>
  <si>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</si>
  <si>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</si>
  <si>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</si>
  <si>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</si>
  <si>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</si>
  <si>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</si>
  <si>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</si>
  <si>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</si>
  <si>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</si>
  <si>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</si>
  <si>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</si>
  <si>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</si>
  <si>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</si>
  <si>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</si>
  <si>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</si>
  <si>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</si>
  <si>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</si>
  <si>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</si>
  <si>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</si>
  <si>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</si>
  <si>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</si>
  <si>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</si>
  <si>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</si>
  <si>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</si>
  <si>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</si>
  <si>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</si>
  <si>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</si>
  <si>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</si>
  <si>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</si>
  <si>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</si>
  <si>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</si>
  <si>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</si>
  <si>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</si>
  <si>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</si>
  <si>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</si>
  <si>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</si>
  <si>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</si>
  <si>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</si>
  <si>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</si>
  <si>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</si>
  <si>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</si>
  <si>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</si>
  <si>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</si>
  <si>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</si>
  <si>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</si>
  <si>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</si>
  <si>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</si>
  <si>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</si>
  <si>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</si>
  <si>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</si>
  <si>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</si>
  <si>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</si>
  <si>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</si>
  <si>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</si>
  <si>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</si>
  <si>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</si>
  <si>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</si>
  <si>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</si>
  <si>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</si>
  <si>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</si>
  <si>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</si>
  <si>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</si>
  <si>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</si>
  <si>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</si>
  <si>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</si>
  <si>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</si>
  <si>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</si>
  <si>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</si>
  <si>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</si>
  <si>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</si>
  <si>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</si>
  <si>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</si>
  <si>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</si>
  <si>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</si>
  <si>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</si>
  <si>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</si>
  <si>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</si>
  <si>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</si>
  <si>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</si>
  <si>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</si>
  <si>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</si>
  <si>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</si>
  <si>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</si>
  <si>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</si>
  <si>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</si>
  <si>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</si>
  <si>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</si>
  <si>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</si>
  <si>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</si>
  <si>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</si>
  <si>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</si>
  <si>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</si>
  <si>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</si>
  <si>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</si>
  <si>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</si>
  <si>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</si>
  <si>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</si>
  <si>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</si>
  <si>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</si>
  <si>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</si>
  <si>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</si>
  <si>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</si>
  <si>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</si>
  <si>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</si>
  <si>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</si>
  <si>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</si>
  <si>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</si>
  <si>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</si>
  <si>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</si>
  <si>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</si>
  <si>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</si>
  <si>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</si>
  <si>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</si>
  <si>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</si>
  <si>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</si>
  <si>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</si>
  <si>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</si>
  <si>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</si>
  <si>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</si>
  <si>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</si>
  <si>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</si>
  <si>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</si>
  <si>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</si>
  <si>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</si>
  <si>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</si>
  <si>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</si>
  <si>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</si>
  <si>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</si>
  <si>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</si>
  <si>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</si>
  <si>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</si>
  <si>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</si>
  <si>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</si>
  <si>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</si>
  <si>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</si>
  <si>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</si>
  <si>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</si>
  <si>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</si>
  <si>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</si>
  <si>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</si>
  <si>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</si>
  <si>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</si>
  <si>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</si>
  <si>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</si>
  <si>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</si>
  <si>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</si>
  <si>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</si>
  <si>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</si>
  <si>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</si>
  <si>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</si>
  <si>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</si>
  <si>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</si>
  <si>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</si>
  <si>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</si>
  <si>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</si>
  <si>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</si>
  <si>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</si>
  <si>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</si>
  <si>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</si>
  <si>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</si>
  <si>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</si>
  <si>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</si>
  <si>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</si>
  <si>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</si>
  <si>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</si>
  <si>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</si>
  <si>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</si>
  <si>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</si>
  <si>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</si>
  <si>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</si>
  <si>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</si>
  <si>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</si>
  <si>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</si>
  <si>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</si>
  <si>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</si>
  <si>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</si>
  <si>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</si>
  <si>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</si>
  <si>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</si>
  <si>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</si>
  <si>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</si>
  <si>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</si>
  <si>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</si>
  <si>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</si>
  <si>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</si>
  <si>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</si>
  <si>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</si>
  <si>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</si>
  <si>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</si>
  <si>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</si>
  <si>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</si>
  <si>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</si>
  <si>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</si>
  <si>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</si>
  <si>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</si>
  <si>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</si>
  <si>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</si>
  <si>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</si>
  <si>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</si>
  <si>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</si>
  <si>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</si>
  <si>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</si>
  <si>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</si>
  <si>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</si>
  <si>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</si>
  <si>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</si>
  <si>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</si>
  <si>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</si>
  <si>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</si>
  <si>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</si>
  <si>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</si>
  <si>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</si>
  <si>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</si>
  <si>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</si>
  <si>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</si>
  <si>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</si>
  <si>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</si>
  <si>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</si>
  <si>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</si>
  <si>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</si>
  <si>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</si>
  <si>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</si>
  <si>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</si>
  <si>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</si>
  <si>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</si>
  <si>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</si>
  <si>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</si>
  <si>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</si>
  <si>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</si>
  <si>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</si>
  <si>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</si>
  <si>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</si>
  <si>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</si>
  <si>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</si>
  <si>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</si>
  <si>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</si>
  <si>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</si>
  <si>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</si>
  <si>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</si>
  <si>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</si>
  <si>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</si>
  <si>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</si>
  <si>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</si>
  <si>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</si>
  <si>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</si>
  <si>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</si>
  <si>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</si>
  <si>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</si>
  <si>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</si>
  <si>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</si>
  <si>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</si>
  <si>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</si>
  <si>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</si>
  <si>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</si>
  <si>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</si>
  <si>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</si>
  <si>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</si>
  <si>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</si>
  <si>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</si>
  <si>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</si>
  <si>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</si>
  <si>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</si>
  <si>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</si>
  <si>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</si>
  <si>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</si>
  <si>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</si>
  <si>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</si>
  <si>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</si>
  <si>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</si>
  <si>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</si>
  <si>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</si>
  <si>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</si>
  <si>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</si>
  <si>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</si>
  <si>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</si>
  <si>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</si>
  <si>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</si>
  <si>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</si>
  <si>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</si>
  <si>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</si>
  <si>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</si>
  <si>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</si>
  <si>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</si>
  <si>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</si>
  <si>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</si>
  <si>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</si>
  <si>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</si>
  <si>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</si>
  <si>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</si>
  <si>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</si>
  <si>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</si>
  <si>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</si>
  <si>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</si>
  <si>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</si>
  <si>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</si>
  <si>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</si>
  <si>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</si>
  <si>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</si>
  <si>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</si>
  <si>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</si>
  <si>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</si>
  <si>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</si>
  <si>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</si>
  <si>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</si>
  <si>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</si>
  <si>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</si>
  <si>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</si>
  <si>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</si>
  <si>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</si>
  <si>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</si>
  <si>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</si>
  <si>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</si>
  <si>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</si>
  <si>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</si>
  <si>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</si>
  <si>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</si>
  <si>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</si>
  <si>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</si>
  <si>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</si>
  <si>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</si>
  <si>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</si>
  <si>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</si>
  <si>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</si>
  <si>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</si>
  <si>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</si>
  <si>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</si>
  <si>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</si>
  <si>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</si>
  <si>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</si>
  <si>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</si>
  <si>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</si>
  <si>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</si>
  <si>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</si>
  <si>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</si>
  <si>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</si>
  <si>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</si>
  <si>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</si>
  <si>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</si>
  <si>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</si>
  <si>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</si>
  <si>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</si>
  <si>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</si>
  <si>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</si>
  <si>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</si>
  <si>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</si>
  <si>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</si>
  <si>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</si>
  <si>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</si>
  <si>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</si>
  <si>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</si>
  <si>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</si>
  <si>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</si>
  <si>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</si>
  <si>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</si>
  <si>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</si>
  <si>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</si>
  <si>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</si>
  <si>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</si>
  <si>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</si>
  <si>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</si>
  <si>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</si>
  <si>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</si>
  <si>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</si>
  <si>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</si>
  <si>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</si>
  <si>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</si>
  <si>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</si>
  <si>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</si>
  <si>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</si>
  <si>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</si>
  <si>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</si>
  <si>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</si>
  <si>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</si>
  <si>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</si>
  <si>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</si>
  <si>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</si>
  <si>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</si>
  <si>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</si>
  <si>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</si>
  <si>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</si>
  <si>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</si>
  <si>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</si>
  <si>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</si>
  <si>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</si>
  <si>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</si>
  <si>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</si>
  <si>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</si>
  <si>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</si>
  <si>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</si>
  <si>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</si>
  <si>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</si>
  <si>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</si>
  <si>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</si>
  <si>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</si>
  <si>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</si>
  <si>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</si>
  <si>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</si>
  <si>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</si>
  <si>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</si>
  <si>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</si>
  <si>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</si>
  <si>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</si>
  <si>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</si>
  <si>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</si>
  <si>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</si>
  <si>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</si>
  <si>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</si>
  <si>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</si>
  <si>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</si>
  <si>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</si>
  <si>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</si>
  <si>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</si>
  <si>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</si>
  <si>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</si>
  <si>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</si>
  <si>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</si>
  <si>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</si>
  <si>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</si>
  <si>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</si>
  <si>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</si>
  <si>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</si>
  <si>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</si>
  <si>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</si>
  <si>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</si>
  <si>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</si>
  <si>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</si>
  <si>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</si>
  <si>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</si>
  <si>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</si>
  <si>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</si>
  <si>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</si>
  <si>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</si>
  <si>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</si>
  <si>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</si>
  <si>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</si>
  <si>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</si>
  <si>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</si>
  <si>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</si>
  <si>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</si>
  <si>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</si>
  <si>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</si>
  <si>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</si>
  <si>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</si>
  <si>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</si>
  <si>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</si>
  <si>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</si>
  <si>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</si>
  <si>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</si>
  <si>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</si>
  <si>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</si>
  <si>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</si>
  <si>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</si>
  <si>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</si>
  <si>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</si>
  <si>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</si>
  <si>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</si>
  <si>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</si>
  <si>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</si>
  <si>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</si>
  <si>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</si>
  <si>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</si>
  <si>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</si>
  <si>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</si>
  <si>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</si>
  <si>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</si>
  <si>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</si>
  <si>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</si>
  <si>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</si>
  <si>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</si>
  <si>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</si>
  <si>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</si>
  <si>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</si>
  <si>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</si>
  <si>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</si>
  <si>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</si>
  <si>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</si>
  <si>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</si>
  <si>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</si>
  <si>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</si>
  <si>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</si>
  <si>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</si>
  <si>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</si>
  <si>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</si>
  <si>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</si>
  <si>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</si>
  <si>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</si>
  <si>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</si>
  <si>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</si>
  <si>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</si>
  <si>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</si>
  <si>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</si>
  <si>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</si>
  <si>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</si>
  <si>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</si>
  <si>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</si>
  <si>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</si>
  <si>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</si>
  <si>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</si>
  <si>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</si>
  <si>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</si>
  <si>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</si>
  <si>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</si>
  <si>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</si>
  <si>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</si>
  <si>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</si>
  <si>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</si>
  <si>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</si>
  <si>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</si>
  <si>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</si>
  <si>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</si>
  <si>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</si>
  <si>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</si>
  <si>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</si>
  <si>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</si>
  <si>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</si>
  <si>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</si>
  <si>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</si>
  <si>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</si>
  <si>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</si>
  <si>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</si>
  <si>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</si>
  <si>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</si>
  <si>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</si>
  <si>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</si>
  <si>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</si>
  <si>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</si>
  <si>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</si>
  <si>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</si>
  <si>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</si>
  <si>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</si>
  <si>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</si>
  <si>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</si>
  <si>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</si>
  <si>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</si>
  <si>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</si>
  <si>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</si>
  <si>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</si>
  <si>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</si>
  <si>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</si>
  <si>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</si>
  <si>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</si>
  <si>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</si>
  <si>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</si>
  <si>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</si>
  <si>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</si>
  <si>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</si>
  <si>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</si>
  <si>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</si>
  <si>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</si>
  <si>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</si>
  <si>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</si>
  <si>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</si>
  <si>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</si>
  <si>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</si>
  <si>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</si>
  <si>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</si>
  <si>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</si>
  <si>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</si>
  <si>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</si>
  <si>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</si>
  <si>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</si>
  <si>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</si>
  <si>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</si>
  <si>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</si>
  <si>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</si>
  <si>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</si>
  <si>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</si>
  <si>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</si>
  <si>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</si>
  <si>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</si>
  <si>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</si>
  <si>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</si>
  <si>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</si>
  <si>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</si>
  <si>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</si>
  <si>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</si>
  <si>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</si>
  <si>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</si>
  <si>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</si>
  <si>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</si>
  <si>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</si>
  <si>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</si>
  <si>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</si>
  <si>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</si>
  <si>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</si>
  <si>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</si>
  <si>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</si>
  <si>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</si>
  <si>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</si>
  <si>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</si>
  <si>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</si>
  <si>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</si>
  <si>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</si>
  <si>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</si>
  <si>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</si>
  <si>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</si>
  <si>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</si>
  <si>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</si>
  <si>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</si>
  <si>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</si>
  <si>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</si>
  <si>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</si>
  <si>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</si>
  <si>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</si>
  <si>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</si>
  <si>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</si>
  <si>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</si>
  <si>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</si>
  <si>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</si>
  <si>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</si>
  <si>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</si>
  <si>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</si>
  <si>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</si>
  <si>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</si>
  <si>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</si>
  <si>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</si>
  <si>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</si>
  <si>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</si>
  <si>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</si>
  <si>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</si>
  <si>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</si>
  <si>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</si>
  <si>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</si>
  <si>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</si>
  <si>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</si>
  <si>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</si>
  <si>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</si>
  <si>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</si>
  <si>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</si>
  <si>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</si>
  <si>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</si>
  <si>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</si>
  <si>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</si>
  <si>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</si>
  <si>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</si>
  <si>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</si>
  <si>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</si>
  <si>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</si>
  <si>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</si>
  <si>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</si>
  <si>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</si>
  <si>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</si>
  <si>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</si>
  <si>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</si>
  <si>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</si>
  <si>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</si>
  <si>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</si>
  <si>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</si>
  <si>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</si>
  <si>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</si>
  <si>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</si>
  <si>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</si>
  <si>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</si>
  <si>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</si>
  <si>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</si>
  <si>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</si>
  <si>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</si>
  <si>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</si>
  <si>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</si>
  <si>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</si>
  <si>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</si>
  <si>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</si>
  <si>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</si>
  <si>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</si>
  <si>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</si>
  <si>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</si>
  <si>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</si>
  <si>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</si>
  <si>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</si>
  <si>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</si>
  <si>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</si>
  <si>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</si>
  <si>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</si>
  <si>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</si>
  <si>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</si>
  <si>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</si>
  <si>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</si>
  <si>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</si>
  <si>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</si>
  <si>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</si>
  <si>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</si>
  <si>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</si>
  <si>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</si>
  <si>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</si>
  <si>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</si>
  <si>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</si>
  <si>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</si>
  <si>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</si>
  <si>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</si>
  <si>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</si>
  <si>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</si>
  <si>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</si>
  <si>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</si>
  <si>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</si>
  <si>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</si>
  <si>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</si>
  <si>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</si>
  <si>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</si>
  <si>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</si>
  <si>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</si>
  <si>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</si>
  <si>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</si>
  <si>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</si>
  <si>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</si>
  <si>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</si>
  <si>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</si>
  <si>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</si>
  <si>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</si>
  <si>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</si>
  <si>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</si>
  <si>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</si>
  <si>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</si>
  <si>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</si>
  <si>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</si>
  <si>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</si>
  <si>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</si>
  <si>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</si>
  <si>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</si>
  <si>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</si>
  <si>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</si>
  <si>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</si>
  <si>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</si>
  <si>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</si>
  <si>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</si>
  <si>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</si>
  <si>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</si>
  <si>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</si>
  <si>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</si>
  <si>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</si>
  <si>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</si>
  <si>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</si>
  <si>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</si>
  <si>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</si>
  <si>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</si>
  <si>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</si>
  <si>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</si>
  <si>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</si>
  <si>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</si>
  <si>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</si>
  <si>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</si>
  <si>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</si>
  <si>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</si>
  <si>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</si>
  <si>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</si>
  <si>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</si>
  <si>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</si>
  <si>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</si>
  <si>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</si>
  <si>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</si>
  <si>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</si>
  <si>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</si>
  <si>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</si>
  <si>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</si>
  <si>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</si>
  <si>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</si>
  <si>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</si>
  <si>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</si>
  <si>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</si>
  <si>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</si>
  <si>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</si>
  <si>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</si>
  <si>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</si>
  <si>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</si>
  <si>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</si>
  <si>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</si>
  <si>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</si>
  <si>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</si>
  <si>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</si>
  <si>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</si>
  <si>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</si>
  <si>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</si>
  <si>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</si>
  <si>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</si>
  <si>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</si>
  <si>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</si>
  <si>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</si>
  <si>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</si>
  <si>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</si>
  <si>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</si>
  <si>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</si>
  <si>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</si>
  <si>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</si>
  <si>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</si>
  <si>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</si>
  <si>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</si>
  <si>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</si>
  <si>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</si>
  <si>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</si>
  <si>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</si>
  <si>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</si>
  <si>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</si>
  <si>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</si>
  <si>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</si>
  <si>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</si>
  <si>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</si>
  <si>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</si>
  <si>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</si>
  <si>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</si>
  <si>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</si>
  <si>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</si>
  <si>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</si>
  <si>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</si>
  <si>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</si>
  <si>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</si>
  <si>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</si>
  <si>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</si>
  <si>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</si>
  <si>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</si>
  <si>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</si>
  <si>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</si>
  <si>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</si>
  <si>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</si>
  <si>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</si>
  <si>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</si>
  <si>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</si>
  <si>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</si>
  <si>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</si>
  <si>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</si>
  <si>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</si>
  <si>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</si>
  <si>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</si>
  <si>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</si>
  <si>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</si>
  <si>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</si>
  <si>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</si>
  <si>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</si>
  <si>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</si>
  <si>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</si>
  <si>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</si>
  <si>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</si>
  <si>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</si>
  <si>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</si>
  <si>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</si>
  <si>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</si>
  <si>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</si>
  <si>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</si>
  <si>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</si>
  <si>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</si>
  <si>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</si>
  <si>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</si>
  <si>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</si>
  <si>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</si>
  <si>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</si>
  <si>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</si>
  <si>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</si>
  <si>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</si>
  <si>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</si>
  <si>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</si>
  <si>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</si>
  <si>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</si>
  <si>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</si>
  <si>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</si>
  <si>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</si>
  <si>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</si>
  <si>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</si>
  <si>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</si>
  <si>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</si>
  <si>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</si>
  <si>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</si>
  <si>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</si>
  <si>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</si>
  <si>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</si>
  <si>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</si>
  <si>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</si>
  <si>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</si>
  <si>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</si>
  <si>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</si>
  <si>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</si>
  <si>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</si>
  <si>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</si>
  <si>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</si>
  <si>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</si>
  <si>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</si>
  <si>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</si>
  <si>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</si>
  <si>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</si>
  <si>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</si>
  <si>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</si>
  <si>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</si>
  <si>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</si>
  <si>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</si>
  <si>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</si>
  <si>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</si>
  <si>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</si>
  <si>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</si>
  <si>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</si>
  <si>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</si>
  <si>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</si>
  <si>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</si>
  <si>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</si>
  <si>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</si>
  <si>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</si>
  <si>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</si>
  <si>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</si>
  <si>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</si>
  <si>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</si>
  <si>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</si>
  <si>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</si>
  <si>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</si>
  <si>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</si>
  <si>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</si>
  <si>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</si>
  <si>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</si>
  <si>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</si>
  <si>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</si>
  <si>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</si>
  <si>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</si>
  <si>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</si>
  <si>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</si>
  <si>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</si>
  <si>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</si>
  <si>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</si>
  <si>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</si>
  <si>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</si>
  <si>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</si>
  <si>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</si>
  <si>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</si>
  <si>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</si>
  <si>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</si>
  <si>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</si>
  <si>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</si>
  <si>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</si>
  <si>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</si>
  <si>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</si>
  <si>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</si>
  <si>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</si>
  <si>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</si>
  <si>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</si>
  <si>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</si>
  <si>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</si>
  <si>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</si>
  <si>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</si>
  <si>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</si>
  <si>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</si>
  <si>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</si>
  <si>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</si>
  <si>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</si>
  <si>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</si>
  <si>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</si>
  <si>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</si>
  <si>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</si>
  <si>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</si>
  <si>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</si>
  <si>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</si>
  <si>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</si>
  <si>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</si>
  <si>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</si>
  <si>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</si>
  <si>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</si>
  <si>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</si>
  <si>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</si>
  <si>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</si>
  <si>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</si>
  <si>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</si>
  <si>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</si>
  <si>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</si>
  <si>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</si>
  <si>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</si>
  <si>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</si>
  <si>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</si>
  <si>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</si>
  <si>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</si>
  <si>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</si>
  <si>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</si>
  <si>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</si>
  <si>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</si>
  <si>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</si>
  <si>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</si>
  <si>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</si>
  <si>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</si>
  <si>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</si>
  <si>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</si>
  <si>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</si>
  <si>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</si>
  <si>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</si>
  <si>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</si>
  <si>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</si>
  <si>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</si>
  <si>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</si>
  <si>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</si>
  <si>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</si>
  <si>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</si>
  <si>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</si>
  <si>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</si>
  <si>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</si>
  <si>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</si>
  <si>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</si>
  <si>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</si>
  <si>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</si>
  <si>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</si>
  <si>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</si>
  <si>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</si>
  <si>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</si>
  <si>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</si>
  <si>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</si>
  <si>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</si>
  <si>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</si>
  <si>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</si>
  <si>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</si>
  <si>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</si>
  <si>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</si>
  <si>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</si>
  <si>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</si>
  <si>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</si>
  <si>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</si>
  <si>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</si>
  <si>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</si>
  <si>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</si>
  <si>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</si>
  <si>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</si>
  <si>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</si>
  <si>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</si>
  <si>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</si>
  <si>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</si>
  <si>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</si>
  <si>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</si>
  <si>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</si>
  <si>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</si>
  <si>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</si>
  <si>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</si>
  <si>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</si>
  <si>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</si>
  <si>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</si>
  <si>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</si>
  <si>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</si>
  <si>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</si>
  <si>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</si>
  <si>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</si>
  <si>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</si>
  <si>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</si>
  <si>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</si>
  <si>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</si>
  <si>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</si>
  <si>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</si>
  <si>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</si>
  <si>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</si>
  <si>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</si>
  <si>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</si>
  <si>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</si>
  <si>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</si>
  <si>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</si>
  <si>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</si>
  <si>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</si>
  <si>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</si>
  <si>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</si>
  <si>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</si>
  <si>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</si>
  <si>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</si>
  <si>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</si>
  <si>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</si>
  <si>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</si>
  <si>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</si>
  <si>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</si>
  <si>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</si>
  <si>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</si>
  <si>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</si>
  <si>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</si>
  <si>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</si>
  <si>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</si>
  <si>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</si>
  <si>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</si>
  <si>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</si>
  <si>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</si>
  <si>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</si>
  <si>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</si>
  <si>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</si>
  <si>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</si>
  <si>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</si>
  <si>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</si>
  <si>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</si>
  <si>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</si>
  <si>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</si>
  <si>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</si>
  <si>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</si>
  <si>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</si>
  <si>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</si>
  <si>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</si>
  <si>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</si>
  <si>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</si>
  <si>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</si>
  <si>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</si>
  <si>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</si>
  <si>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</si>
  <si>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</si>
  <si>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</si>
  <si>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</si>
  <si>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</si>
  <si>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</si>
  <si>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</si>
  <si>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</si>
  <si>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</si>
  <si>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</si>
  <si>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</si>
  <si>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</si>
  <si>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</si>
  <si>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</si>
  <si>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</si>
  <si>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</si>
  <si>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</si>
  <si>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</si>
  <si>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</si>
  <si>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</si>
  <si>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</si>
  <si>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</si>
  <si>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</si>
  <si>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</si>
  <si>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</si>
  <si>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</si>
  <si>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</si>
  <si>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</si>
  <si>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</si>
  <si>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</si>
  <si>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</si>
  <si>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</si>
  <si>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</si>
  <si>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</si>
  <si>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</si>
  <si>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</si>
  <si>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</si>
  <si>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</si>
  <si>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</si>
  <si>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</si>
  <si>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</si>
  <si>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</si>
  <si>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</si>
  <si>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</si>
  <si>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</si>
  <si>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</si>
  <si>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</si>
  <si>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</si>
  <si>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</si>
  <si>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</si>
  <si>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</si>
  <si>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</si>
  <si>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</si>
  <si>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</si>
  <si>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</si>
  <si>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</si>
  <si>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</si>
  <si>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</si>
  <si>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</si>
  <si>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</si>
  <si>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</si>
  <si>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</si>
  <si>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</si>
  <si>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</si>
  <si>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</si>
  <si>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</si>
  <si>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</si>
  <si>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</si>
  <si>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</si>
  <si>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</si>
  <si>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</si>
  <si>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</si>
  <si>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</si>
  <si>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</si>
  <si>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</si>
  <si>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</si>
  <si>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</si>
  <si>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</si>
  <si>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</si>
  <si>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</si>
  <si>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</si>
  <si>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</si>
  <si>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</si>
  <si>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</si>
  <si>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</si>
  <si>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</si>
  <si>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</si>
  <si>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</si>
  <si>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</si>
  <si>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</si>
  <si>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</si>
  <si>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</si>
  <si>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</si>
  <si>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</si>
  <si>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</si>
  <si>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</si>
  <si>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</si>
  <si>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</si>
  <si>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</si>
  <si>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</si>
  <si>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</si>
  <si>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</si>
  <si>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</si>
  <si>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</si>
  <si>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</si>
  <si>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</si>
  <si>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</si>
  <si>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</si>
  <si>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</si>
  <si>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</si>
  <si>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</si>
  <si>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</si>
  <si>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</si>
  <si>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</si>
  <si>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</si>
  <si>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</si>
  <si>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</si>
  <si>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</si>
  <si>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</si>
  <si>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</si>
  <si>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</si>
  <si>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</si>
  <si>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</si>
  <si>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</si>
  <si>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</si>
  <si>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</si>
  <si>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</si>
  <si>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</si>
  <si>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</si>
  <si>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</si>
  <si>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</si>
  <si>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</si>
  <si>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</si>
  <si>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</si>
  <si>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</si>
  <si>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</si>
  <si>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</si>
  <si>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</si>
  <si>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</si>
  <si>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</si>
  <si>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</si>
  <si>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</si>
  <si>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</si>
  <si>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</si>
  <si>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</si>
  <si>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</si>
  <si>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</si>
  <si>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</si>
  <si>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</si>
  <si>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</si>
  <si>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</si>
  <si>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</si>
  <si>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</si>
  <si>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</si>
  <si>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</si>
  <si>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</si>
  <si>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</si>
  <si>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</si>
  <si>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</si>
  <si>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</si>
  <si>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</si>
  <si>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</si>
  <si>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</si>
  <si>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</si>
  <si>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</si>
  <si>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</si>
  <si>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</si>
  <si>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</si>
  <si>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</si>
  <si>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</si>
  <si>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</si>
  <si>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</si>
  <si>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</si>
  <si>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</si>
  <si>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</si>
  <si>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</si>
  <si>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</si>
  <si>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</si>
  <si>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</si>
  <si>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</si>
  <si>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</si>
  <si>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</si>
  <si>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</si>
  <si>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</si>
  <si>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</si>
  <si>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</si>
  <si>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</si>
  <si>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</si>
  <si>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</si>
  <si>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</si>
  <si>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</si>
  <si>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</si>
  <si>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</si>
  <si>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</si>
  <si>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</si>
  <si>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</si>
  <si>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</si>
  <si>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</si>
  <si>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</si>
  <si>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</si>
  <si>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</si>
  <si>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</si>
  <si>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</si>
  <si>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</si>
  <si>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</si>
  <si>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</si>
  <si>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</si>
  <si>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</si>
  <si>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</si>
  <si>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</si>
  <si>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</si>
  <si>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</si>
  <si>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</si>
  <si>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</si>
  <si>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</si>
  <si>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</si>
  <si>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</si>
  <si>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</si>
  <si>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</si>
  <si>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</si>
  <si>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</si>
  <si>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</si>
  <si>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</si>
  <si>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</si>
  <si>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</si>
  <si>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</si>
  <si>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</si>
  <si>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</si>
  <si>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</si>
  <si>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</si>
  <si>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</si>
  <si>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</si>
  <si>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</si>
  <si>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</si>
  <si>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</si>
  <si>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</si>
  <si>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</si>
  <si>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</si>
  <si>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</si>
  <si>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</si>
  <si>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</si>
  <si>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</si>
  <si>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</si>
  <si>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</si>
  <si>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</si>
  <si>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</si>
  <si>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</si>
  <si>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</si>
  <si>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</si>
  <si>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</si>
  <si>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</si>
  <si>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</si>
  <si>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</si>
  <si>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</si>
  <si>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</si>
  <si>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</si>
  <si>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</si>
  <si>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</si>
  <si>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</si>
  <si>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</si>
  <si>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</si>
  <si>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</si>
  <si>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</si>
  <si>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</si>
  <si>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</si>
  <si>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</si>
  <si>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</si>
  <si>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</si>
  <si>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</si>
  <si>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</si>
  <si>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</si>
  <si>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</si>
  <si>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</si>
  <si>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</si>
  <si>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</si>
  <si>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</si>
  <si>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</si>
  <si>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</si>
  <si>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</si>
  <si>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</si>
  <si>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</si>
  <si>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</si>
  <si>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</si>
  <si>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</si>
  <si>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</si>
  <si>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</si>
  <si>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</si>
  <si>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</si>
  <si>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</si>
  <si>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</si>
  <si>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</si>
  <si>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</si>
  <si>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</si>
  <si>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</si>
  <si>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</si>
  <si>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</si>
  <si>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</si>
  <si>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</si>
  <si>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</si>
  <si>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</si>
  <si>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</si>
  <si>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</si>
  <si>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</si>
  <si>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</si>
  <si>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</si>
  <si>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</si>
  <si>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</si>
  <si>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</si>
  <si>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</si>
  <si>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</si>
  <si>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</si>
  <si>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</si>
  <si>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</si>
  <si>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</si>
  <si>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</si>
  <si>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</si>
  <si>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</si>
  <si>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</si>
  <si>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</si>
  <si>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</si>
  <si>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</si>
  <si>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</si>
  <si>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</si>
  <si>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</si>
  <si>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</si>
  <si>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</si>
  <si>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</si>
  <si>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</si>
  <si>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</si>
  <si>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</si>
  <si>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</si>
  <si>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</si>
  <si>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</si>
  <si>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</si>
  <si>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</si>
  <si>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</si>
  <si>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</si>
  <si>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</si>
  <si>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</si>
  <si>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</si>
  <si>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</si>
  <si>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</si>
  <si>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</si>
  <si>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</si>
  <si>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</si>
  <si>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</si>
  <si>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</si>
  <si>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</si>
  <si>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</si>
  <si>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</si>
  <si>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</si>
  <si>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</si>
  <si>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</si>
  <si>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</si>
  <si>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</si>
  <si>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</si>
  <si>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</si>
  <si>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</si>
  <si>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</si>
  <si>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</si>
  <si>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</si>
  <si>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</si>
  <si>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</si>
  <si>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</si>
  <si>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</si>
  <si>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</si>
  <si>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</si>
  <si>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</si>
  <si>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</si>
  <si>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</si>
  <si>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</si>
  <si>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</si>
  <si>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</si>
  <si>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</si>
  <si>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</si>
  <si>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</si>
  <si>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</si>
  <si>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</si>
  <si>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</si>
  <si>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</si>
  <si>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</si>
  <si>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</si>
  <si>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</si>
  <si>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</si>
  <si>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</si>
  <si>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</si>
  <si>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</si>
  <si>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</si>
  <si>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</si>
  <si>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</si>
  <si>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</si>
  <si>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</si>
  <si>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</si>
  <si>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</si>
  <si>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</si>
  <si>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</si>
  <si>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</si>
  <si>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</si>
  <si>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</si>
  <si>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</si>
  <si>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</si>
  <si>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</si>
  <si>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</si>
  <si>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</si>
  <si>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</si>
  <si>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</si>
  <si>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</si>
  <si>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</si>
  <si>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</si>
  <si>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</si>
  <si>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</si>
  <si>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</si>
  <si>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</si>
  <si>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</si>
  <si>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</si>
  <si>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</si>
  <si>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</si>
  <si>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</si>
  <si>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</si>
  <si>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</si>
  <si>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</si>
  <si>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</si>
  <si>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</si>
  <si>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</si>
  <si>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</si>
  <si>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</si>
  <si>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</si>
  <si>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</si>
  <si>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</si>
  <si>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</si>
  <si>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</si>
  <si>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</si>
  <si>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</si>
  <si>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</si>
  <si>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</si>
  <si>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</si>
  <si>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</si>
  <si>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</si>
  <si>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</si>
  <si>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</si>
  <si>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</si>
  <si>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</si>
  <si>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</si>
  <si>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</si>
  <si>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</si>
  <si>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</si>
  <si>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</si>
  <si>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</si>
  <si>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</si>
  <si>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</si>
  <si>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</si>
  <si>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</si>
  <si>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</si>
  <si>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</si>
  <si>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</si>
  <si>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</si>
  <si>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</si>
  <si>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</si>
  <si>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</si>
  <si>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</si>
  <si>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</si>
  <si>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</si>
  <si>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</si>
  <si>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</si>
  <si>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</si>
  <si>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</si>
  <si>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</si>
  <si>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</si>
  <si>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</si>
  <si>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</si>
  <si>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</si>
  <si>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</si>
  <si>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</si>
  <si>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</si>
  <si>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</si>
  <si>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</si>
  <si>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</si>
  <si>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</si>
  <si>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</si>
  <si>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</si>
  <si>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</si>
  <si>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</si>
  <si>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</si>
  <si>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</si>
  <si>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</si>
  <si>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</si>
  <si>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</si>
  <si>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</si>
  <si>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</si>
  <si>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</si>
  <si>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</si>
  <si>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</si>
  <si>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</si>
  <si>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</si>
  <si>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</si>
  <si>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</si>
  <si>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</si>
  <si>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</si>
  <si>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</si>
  <si>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</si>
  <si>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</si>
  <si>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</si>
  <si>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</si>
  <si>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</si>
  <si>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</si>
  <si>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</si>
  <si>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</si>
  <si>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</si>
  <si>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</si>
  <si>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</si>
  <si>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</si>
  <si>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</si>
  <si>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</si>
  <si>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</si>
  <si>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</si>
  <si>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</si>
  <si>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</si>
  <si>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</si>
  <si>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</si>
  <si>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</si>
  <si>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</si>
  <si>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</si>
  <si>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</si>
  <si>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</si>
  <si>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</si>
  <si>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</si>
  <si>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</si>
  <si>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</si>
  <si>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</si>
  <si>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</si>
  <si>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</si>
  <si>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</si>
  <si>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</si>
  <si>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</si>
  <si>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</si>
  <si>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</si>
  <si>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</si>
  <si>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</si>
  <si>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</si>
  <si>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</si>
  <si>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</si>
  <si>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</si>
  <si>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</si>
  <si>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</si>
  <si>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</si>
  <si>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</si>
  <si>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</si>
  <si>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</si>
  <si>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</si>
  <si>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</si>
  <si>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</si>
  <si>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</si>
  <si>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</si>
  <si>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</si>
  <si>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</si>
  <si>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</si>
  <si>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</si>
  <si>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</si>
  <si>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</si>
  <si>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</si>
  <si>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</si>
  <si>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</si>
  <si>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</si>
  <si>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</si>
  <si>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</si>
  <si>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</si>
  <si>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</si>
  <si>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</si>
  <si>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</si>
  <si>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</si>
  <si>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</si>
  <si>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</si>
  <si>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</si>
  <si>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</si>
  <si>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</si>
  <si>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</si>
  <si>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</si>
  <si>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</si>
  <si>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</si>
  <si>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</si>
  <si>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</si>
  <si>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</si>
  <si>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</si>
  <si>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</si>
  <si>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</si>
  <si>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</si>
  <si>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</si>
  <si>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</si>
  <si>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</si>
  <si>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</si>
  <si>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</si>
  <si>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</si>
  <si>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</si>
  <si>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</si>
  <si>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</si>
  <si>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</si>
  <si>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</si>
  <si>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</si>
  <si>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</si>
  <si>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</si>
  <si>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</si>
  <si>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</si>
  <si>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</si>
  <si>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</si>
  <si>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</si>
  <si>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</si>
  <si>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</si>
  <si>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</si>
  <si>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</si>
  <si>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</si>
  <si>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</si>
  <si>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</si>
  <si>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</si>
  <si>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</si>
  <si>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</si>
  <si>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</si>
  <si>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</si>
  <si>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</si>
  <si>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</si>
  <si>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</si>
  <si>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</si>
  <si>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</si>
  <si>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</si>
  <si>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</si>
  <si>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</si>
  <si>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</si>
  <si>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</si>
  <si>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</si>
  <si>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</si>
  <si>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</si>
  <si>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</si>
  <si>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</si>
  <si>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</si>
  <si>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</si>
  <si>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</si>
  <si>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</si>
  <si>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</si>
  <si>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</si>
  <si>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</si>
  <si>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</si>
  <si>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</si>
  <si>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</si>
  <si>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</si>
  <si>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</si>
  <si>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</si>
  <si>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</si>
  <si>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</si>
  <si>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</si>
  <si>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</si>
  <si>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</si>
  <si>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</si>
  <si>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</si>
  <si>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</si>
  <si>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</si>
  <si>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</si>
  <si>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</si>
  <si>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</si>
  <si>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</si>
  <si>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</si>
  <si>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</si>
  <si>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</si>
  <si>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</si>
  <si>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</si>
  <si>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</si>
  <si>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</si>
  <si>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</si>
  <si>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</si>
  <si>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</si>
  <si>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</si>
  <si>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</si>
  <si>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</si>
  <si>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</si>
  <si>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</si>
  <si>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</si>
  <si>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</si>
  <si>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</si>
  <si>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</si>
  <si>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</si>
  <si>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</si>
  <si>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</si>
  <si>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</si>
  <si>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</si>
  <si>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</si>
  <si>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</si>
  <si>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</si>
  <si>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</si>
  <si>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</si>
  <si>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</si>
  <si>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</si>
  <si>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</si>
  <si>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</si>
  <si>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</si>
  <si>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</si>
  <si>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</si>
  <si>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</si>
  <si>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</si>
  <si>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</si>
  <si>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</si>
  <si>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</si>
  <si>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</si>
  <si>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</si>
  <si>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</si>
  <si>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</si>
  <si>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</si>
  <si>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</si>
  <si>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</si>
  <si>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</si>
  <si>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</si>
  <si>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</si>
  <si>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</si>
  <si>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</si>
  <si>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</si>
  <si>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</si>
  <si>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</si>
  <si>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</si>
  <si>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</si>
  <si>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</si>
  <si>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</si>
  <si>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</si>
  <si>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</si>
  <si>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</si>
  <si>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</si>
  <si>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</si>
  <si>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</si>
  <si>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</si>
  <si>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</si>
  <si>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</si>
  <si>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</si>
  <si>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</si>
  <si>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</si>
  <si>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</si>
  <si>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</si>
  <si>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</si>
  <si>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</si>
  <si>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</si>
  <si>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</si>
  <si>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</si>
  <si>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</si>
  <si>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</si>
  <si>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</si>
  <si>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</si>
  <si>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</si>
  <si>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</si>
  <si>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</si>
  <si>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</si>
  <si>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</si>
  <si>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</si>
  <si>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</si>
  <si>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</si>
  <si>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</si>
  <si>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</si>
  <si>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</si>
  <si>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</si>
  <si>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</si>
  <si>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</si>
  <si>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</si>
  <si>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</si>
  <si>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</si>
  <si>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</si>
  <si>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</si>
  <si>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</si>
  <si>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</si>
  <si>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</si>
  <si>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</si>
  <si>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</si>
  <si>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</si>
  <si>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</si>
  <si>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</si>
  <si>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</si>
  <si>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</si>
  <si>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</si>
  <si>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</si>
  <si>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</si>
  <si>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</si>
  <si>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</si>
  <si>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</si>
  <si>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</si>
  <si>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</si>
  <si>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</si>
  <si>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</si>
  <si>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</si>
  <si>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</si>
  <si>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</si>
  <si>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</si>
  <si>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</si>
  <si>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</si>
  <si>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</si>
  <si>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</si>
  <si>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</si>
  <si>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</si>
  <si>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</si>
  <si>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</si>
  <si>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</si>
  <si>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</si>
  <si>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</si>
  <si>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</si>
  <si>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</si>
  <si>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</si>
  <si>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</si>
  <si>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</si>
  <si>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</si>
  <si>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</si>
  <si>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</si>
  <si>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</si>
  <si>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</si>
  <si>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</si>
  <si>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</si>
  <si>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</si>
  <si>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</si>
  <si>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</si>
  <si>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</si>
  <si>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</si>
  <si>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</si>
  <si>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</si>
  <si>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</si>
  <si>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</si>
  <si>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</si>
  <si>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</si>
  <si>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Switzerland</t>
  </si>
  <si>
    <t>Christoph Wild (Co-CEO)</t>
  </si>
  <si>
    <t>christoph.wild@argor.com</t>
  </si>
  <si>
    <t>RCOI confirmed per RMI</t>
  </si>
  <si>
    <t>Andorra, Argentina, Australia, Brazil, South Africa</t>
  </si>
  <si>
    <t>Conformant</t>
  </si>
  <si>
    <t>United States Of America</t>
  </si>
  <si>
    <t>Bolivia (Plurinational State Of)</t>
  </si>
  <si>
    <t>Poland</t>
  </si>
  <si>
    <t>Responsible wholesaler is Wilhelm Grillo Handelsgesellschaft mbH Duisburg/Germany</t>
  </si>
  <si>
    <t>Australia</t>
  </si>
  <si>
    <t>United States</t>
  </si>
  <si>
    <t>Germany</t>
  </si>
  <si>
    <t>Japan</t>
  </si>
  <si>
    <t>United Arab Emirates</t>
  </si>
  <si>
    <t>Uzbekistan</t>
  </si>
  <si>
    <t>Brazil</t>
  </si>
  <si>
    <t>Takatsugu Motoki</t>
  </si>
  <si>
    <t>t-motoki@asahipretec.com</t>
  </si>
  <si>
    <t>RCOI Confirmed as per CSFI</t>
  </si>
  <si>
    <t>Compliant CFSP</t>
  </si>
  <si>
    <t>Hong Kong SAR</t>
  </si>
  <si>
    <t>47,Aza Mazeguchi,Kanaya,Tamura-machi</t>
  </si>
  <si>
    <t>Satoshi Kuromori</t>
  </si>
  <si>
    <t>suishin-ml@asaka.co.jp</t>
  </si>
  <si>
    <t>Istanbul, Istanbul Province</t>
  </si>
  <si>
    <t>Recycled/Scrap, Turkey, Brazil, Australia, Indonesia, Korea, United States</t>
  </si>
  <si>
    <t>A. Mabini St. cor. P. Ocampo St., Malate Manila, Philippines 1004
BSP- Security Plant Complex, East Avenue, Quezon City, Philippines</t>
  </si>
  <si>
    <t>Maricel Santos (Manager - Production Planning Division), Elaine Kate Pagalilauan (Compliance/Planning)</t>
  </si>
  <si>
    <t>mcsantos@bsp.gov.ph (Maricel Santos), pagalilauanef@bsp.gov.ph (Elaine Kate Pagalilauan)</t>
  </si>
  <si>
    <t>Approved by LBMA Good Delivery Sourcing</t>
  </si>
  <si>
    <t>Skelleftehamn, Skellefteå Municipality, Västerbotten County, Sweden</t>
  </si>
  <si>
    <t>Hanna Schweitz</t>
  </si>
  <si>
    <t>hanna.schweitz@boliden.com</t>
  </si>
  <si>
    <t>Pforzheim, Baden-Württemberg, Germany</t>
  </si>
  <si>
    <t>Philipp Reisert, Bruno Steinmetz</t>
  </si>
  <si>
    <t>Philipp.Reisert@c-hafner.de, ph.reisert@c-hafner.de, Bruno.Steinmetz@c-hafner.de</t>
  </si>
  <si>
    <t>La Caridad, Nacozari, Sonora, Mexico</t>
  </si>
  <si>
    <t>Recycled/Scrap, Mexico, China, Japan, Korea, Chile, Germany</t>
  </si>
  <si>
    <t>Montréal, Quebec, Canada</t>
  </si>
  <si>
    <t>Teresa Bent</t>
  </si>
  <si>
    <t>Teresa.Bent@glencore-ca.com</t>
  </si>
  <si>
    <t>Kunming, Yunnan, China</t>
  </si>
  <si>
    <t>Recycled/Scrap, China, Canada, Chile, Japan</t>
  </si>
  <si>
    <t>Arezzo, Italy</t>
  </si>
  <si>
    <t>Giovanni Prelazzi</t>
  </si>
  <si>
    <t>giovanni.prelazzi@chimet.com</t>
  </si>
  <si>
    <t>Marunouchi Bldg. 12F, 2-4-1 Marunouchi, Chiyoda-ku, Tokyo, 100-6312, Japan</t>
  </si>
  <si>
    <t>Mr. Futoshi Sasaki</t>
  </si>
  <si>
    <t>info@chugaikogyo.co.jp</t>
  </si>
  <si>
    <t>no action need</t>
  </si>
  <si>
    <t>CID000328</t>
  </si>
  <si>
    <t>Daejin Indus Co., Ltd.</t>
  </si>
  <si>
    <t>Namdong-gu</t>
  </si>
  <si>
    <t>In coordination with Anthony.DePaoli@amkor.com / Marc.van.ooijen@newayselectronics.com / Silvio.Sabbadini@Infineon.com</t>
  </si>
  <si>
    <t>Recycled, Scrap</t>
  </si>
  <si>
    <t>RMAP Conformant Smelter</t>
  </si>
  <si>
    <t>Huangshi City, Huabei, China</t>
  </si>
  <si>
    <t>RMI VALIDATED</t>
  </si>
  <si>
    <t>415-872 Gaekok-ri Wolgok-myeon, Gimpo, Gyongki-do 606-28 Korea</t>
  </si>
  <si>
    <t>CID000362</t>
  </si>
  <si>
    <t>DODUCO Contacts and Refining GmbH</t>
  </si>
  <si>
    <t>Im Altgefall 12 D-75181 Pforzheim Germany</t>
  </si>
  <si>
    <t>Some are recycled or scrap sourced but not all.</t>
  </si>
  <si>
    <t>60-1 Otarube Kosakakouzan</t>
  </si>
  <si>
    <t>(+81)3-6847-1106</t>
  </si>
  <si>
    <t>Reffer to the home page of the Company</t>
  </si>
  <si>
    <t>Huckleberry</t>
  </si>
  <si>
    <t>Canada
recycled</t>
  </si>
  <si>
    <t>on "CFS Compliant Smelter List"</t>
  </si>
  <si>
    <t>CID002596</t>
  </si>
  <si>
    <t>ARY Aurum Plus</t>
  </si>
  <si>
    <t>CID002899</t>
  </si>
  <si>
    <t>Al Ghaith Gold</t>
  </si>
  <si>
    <t/>
  </si>
  <si>
    <t>Anna Kawecka</t>
  </si>
  <si>
    <t>anna.kawecka@hiab.com</t>
  </si>
  <si>
    <t>Hiab AB</t>
  </si>
  <si>
    <t>+48 532404233</t>
  </si>
  <si>
    <t>Supplier Sustainability Manager</t>
  </si>
  <si>
    <t>F&amp;X Electro-Materials Ltd.; Global Advanced Metals Boyertown; Hengyang King Xing Lifeng New Materials Co., Ltd.; JiuJiang JinXin Nonferrous Metals Co., Ltd.; Jiujiang Zhongao Tantalum &amp; Niobium Co., Ltd.: D Block Metals, LLC; FIR Metals &amp; Resource Ltd.; Global Advanced Metals Aizu; Jangxi Tuohong New Raw Material; Jiujiang Tanbre Co., Ltd.; KEMET de Mexico; Materion Newton Inc.</t>
  </si>
  <si>
    <t>White Solder Metalurgia e Mineracao Ltda.; Malaysia Smelting Corporation (MSC); Thaisarco; Luna Smelter, Ltd.; Yunnan Tin Company, Ltd.; Alpha; Aurubis Beerse</t>
  </si>
  <si>
    <t>A.L.M.T. Corp.; Kennametal Huntsville; Guangdong Xianglu Tungsten Co., Ltd.; Chongyi Zhangyuan Tungsten Co., Ltd.</t>
  </si>
  <si>
    <t>Dowa; Al Etihad Gold Refinery DMCC</t>
  </si>
  <si>
    <t>AMG Brasil; F&amp;X Electro-Materials Ltd.; Global Advanced Metals Boyertown; Hengyang King Xing Lifeng New Materials Co., Ltd.; JiuJiang JinXin Nonferrous Metals Co., Ltd.; Jiujiang Zhongao Tantalum &amp; Niobium Co., Ltd.: D Block Metals, LLC; FIR Metals &amp; Resource Ltd.; Global Advanced Metals Aizu; Jangxi Tuohong New Raw Material; Jiujiang Tanbre Co., Ltd.; KEMET de Mexico; Materion Newton Inc.</t>
  </si>
  <si>
    <t>https://www.cargotec.com/49b925/globalassets/files/sustainability/supplier-code-of-conduct/new-cargotec-business-partner-code-of-conduct_en.pdf</t>
  </si>
  <si>
    <t>Hyllie Vattenparksgata 12, Malmo 215 32, Sweden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</si>
</sst>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4">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0"/>
      <color theme="1"/>
      <name val="Verdana"/>
      <family val="2"/>
      <charset val="238"/>
    </font>
    <font>
      <sz val="11"/>
      <color theme="1"/>
      <name val="Calibri"/>
      <family val="2"/>
      <charset val="238"/>
    </font>
    <font>
      <sz val="10"/>
      <color theme="1"/>
      <name val="Calibri"/>
      <family val="2"/>
      <charset val="238"/>
    </font>
    <font>
      <sz val="8"/>
      <color theme="1"/>
      <name val="Arial"/>
      <family val="2"/>
      <charset val="238"/>
    </font>
  </fonts>
  <fills count="39">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rgb="FFA5A5A5"/>
        <bgColor rgb="FFA5A5A5"/>
      </patternFill>
    </fill>
    <fill>
      <patternFill patternType="solid">
        <fgColor rgb="FFFFFFFF"/>
        <bgColor rgb="FFFFFFFF"/>
      </patternFill>
    </fill>
  </fills>
  <borders count="83">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3366"/>
      </right>
      <top style="medium">
        <color rgb="FF003366"/>
      </top>
      <bottom style="medium">
        <color rgb="FF003366"/>
      </bottom>
      <diagonal/>
    </border>
    <border>
      <left/>
      <right style="medium">
        <color rgb="FF000000"/>
      </right>
      <top style="medium">
        <color rgb="FF003366"/>
      </top>
      <bottom style="medium">
        <color rgb="FF003366"/>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style="medium">
        <color rgb="FF000000"/>
      </right>
      <top/>
      <bottom style="medium">
        <color rgb="FF003366"/>
      </bottom>
      <diagonal/>
    </border>
    <border>
      <left/>
      <right style="thick">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3366"/>
      </right>
      <top/>
      <bottom style="medium">
        <color rgb="FF003366"/>
      </bottom>
      <diagonal/>
    </border>
    <border>
      <left style="thin">
        <color rgb="FF003366"/>
      </left>
      <right style="thin">
        <color rgb="FF003366"/>
      </right>
      <top style="thin">
        <color rgb="FF003366"/>
      </top>
      <bottom/>
      <diagonal/>
    </border>
    <border>
      <left style="thin">
        <color rgb="FF000000"/>
      </left>
      <right style="thick">
        <color rgb="FF000000"/>
      </right>
      <top style="thin">
        <color rgb="FF000000"/>
      </top>
      <bottom style="thin">
        <color rgb="FF000000"/>
      </bottom>
      <diagonal/>
    </border>
    <border>
      <left/>
      <right style="thick">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style="thin">
        <color rgb="FF003366"/>
      </right>
      <top style="thin">
        <color rgb="FF003366"/>
      </top>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42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00" fillId="0" borderId="68" xfId="0" applyFont="1" applyBorder="1" applyAlignment="1" applyProtection="1">
      <alignment wrapText="1"/>
      <protection locked="0"/>
    </xf>
    <xf numFmtId="0" fontId="100" fillId="0" borderId="69" xfId="0" applyFont="1" applyBorder="1" applyAlignment="1" applyProtection="1">
      <alignment vertical="center" wrapText="1"/>
      <protection locked="0"/>
    </xf>
    <xf numFmtId="0" fontId="100" fillId="37" borderId="69" xfId="0" applyFont="1" applyFill="1" applyBorder="1" applyAlignment="1" applyProtection="1">
      <alignment vertical="center" wrapText="1"/>
      <protection locked="0"/>
    </xf>
    <xf numFmtId="0" fontId="100" fillId="38" borderId="70" xfId="0" applyFont="1" applyFill="1" applyBorder="1" applyAlignment="1" applyProtection="1">
      <alignment vertical="center" wrapText="1"/>
      <protection locked="0"/>
    </xf>
    <xf numFmtId="0" fontId="100" fillId="38" borderId="71" xfId="0" applyFont="1" applyFill="1" applyBorder="1" applyAlignment="1" applyProtection="1">
      <alignment vertical="center" wrapText="1"/>
      <protection locked="0"/>
    </xf>
    <xf numFmtId="0" fontId="100" fillId="0" borderId="72" xfId="0" applyFont="1" applyBorder="1" applyAlignment="1" applyProtection="1">
      <alignment vertical="center" wrapText="1"/>
      <protection locked="0"/>
    </xf>
    <xf numFmtId="0" fontId="101" fillId="0" borderId="73" xfId="0" applyFont="1" applyBorder="1" applyAlignment="1" applyProtection="1">
      <alignment vertical="center" wrapText="1"/>
      <protection locked="0"/>
    </xf>
    <xf numFmtId="0" fontId="100" fillId="38" borderId="74" xfId="0" applyFont="1" applyFill="1" applyBorder="1" applyAlignment="1" applyProtection="1">
      <alignment vertical="center" wrapText="1"/>
      <protection locked="0"/>
    </xf>
    <xf numFmtId="0" fontId="100" fillId="0" borderId="75" xfId="0" applyFont="1" applyBorder="1" applyAlignment="1" applyProtection="1">
      <alignment vertical="center" wrapText="1"/>
      <protection locked="0"/>
    </xf>
    <xf numFmtId="0" fontId="100" fillId="0" borderId="76" xfId="0" applyFont="1" applyBorder="1" applyAlignment="1" applyProtection="1">
      <alignment wrapText="1"/>
      <protection locked="0"/>
    </xf>
    <xf numFmtId="0" fontId="100" fillId="37" borderId="72" xfId="0" applyFont="1" applyFill="1" applyBorder="1" applyAlignment="1" applyProtection="1">
      <alignment vertical="center" wrapText="1"/>
      <protection locked="0"/>
    </xf>
    <xf numFmtId="0" fontId="100" fillId="38" borderId="77" xfId="0" applyFont="1" applyFill="1" applyBorder="1" applyAlignment="1" applyProtection="1">
      <alignment vertical="center" wrapText="1"/>
      <protection locked="0"/>
    </xf>
    <xf numFmtId="0" fontId="101" fillId="38" borderId="78" xfId="0" applyFont="1" applyFill="1" applyBorder="1" applyAlignment="1" applyProtection="1">
      <alignment horizontal="left" vertical="center" wrapText="1"/>
      <protection locked="0"/>
    </xf>
    <xf numFmtId="0" fontId="101" fillId="0" borderId="79" xfId="0" applyFont="1" applyBorder="1" applyAlignment="1" applyProtection="1">
      <alignment vertical="center" wrapText="1"/>
      <protection locked="0"/>
    </xf>
    <xf numFmtId="0" fontId="102" fillId="37" borderId="72" xfId="0" applyFont="1" applyFill="1" applyBorder="1" applyAlignment="1" applyProtection="1">
      <alignment vertical="center" wrapText="1"/>
      <protection locked="0"/>
    </xf>
    <xf numFmtId="0" fontId="102" fillId="38" borderId="77" xfId="0" applyFont="1" applyFill="1" applyBorder="1" applyAlignment="1" applyProtection="1">
      <alignment vertical="center" wrapText="1"/>
      <protection locked="0"/>
    </xf>
    <xf numFmtId="0" fontId="102" fillId="0" borderId="72" xfId="0" applyFont="1" applyBorder="1" applyAlignment="1" applyProtection="1">
      <alignment vertical="center" wrapText="1"/>
      <protection locked="0"/>
    </xf>
    <xf numFmtId="0" fontId="102" fillId="38" borderId="74" xfId="0" applyFont="1" applyFill="1" applyBorder="1" applyAlignment="1" applyProtection="1">
      <alignment vertical="center" wrapText="1"/>
      <protection locked="0"/>
    </xf>
    <xf numFmtId="0" fontId="102" fillId="0" borderId="75" xfId="0" applyFont="1" applyBorder="1" applyAlignment="1" applyProtection="1">
      <alignment vertical="center" wrapText="1"/>
      <protection locked="0"/>
    </xf>
    <xf numFmtId="0" fontId="100" fillId="38" borderId="76" xfId="0" applyFont="1" applyFill="1" applyBorder="1" applyAlignment="1" applyProtection="1">
      <alignment vertical="center" wrapText="1"/>
      <protection locked="0"/>
    </xf>
    <xf numFmtId="0" fontId="103" fillId="0" borderId="76" xfId="0" applyFont="1" applyBorder="1" applyAlignment="1" applyProtection="1">
      <alignment vertical="center" wrapText="1"/>
      <protection locked="0"/>
    </xf>
    <xf numFmtId="0" fontId="100" fillId="0" borderId="76" xfId="0" applyFont="1" applyBorder="1" applyAlignment="1" applyProtection="1">
      <alignment vertical="center" wrapText="1"/>
      <protection locked="0"/>
    </xf>
    <xf numFmtId="0" fontId="100" fillId="0" borderId="80" xfId="0" applyFont="1" applyBorder="1" applyAlignment="1" applyProtection="1">
      <alignment vertical="center" wrapText="1"/>
      <protection locked="0"/>
    </xf>
    <xf numFmtId="0" fontId="102" fillId="37" borderId="69" xfId="0" applyFont="1" applyFill="1" applyBorder="1" applyAlignment="1" applyProtection="1">
      <alignment vertical="center" wrapText="1"/>
      <protection locked="0"/>
    </xf>
    <xf numFmtId="0" fontId="102" fillId="38" borderId="70" xfId="0" applyFont="1" applyFill="1" applyBorder="1" applyAlignment="1" applyProtection="1">
      <alignment vertical="center" wrapText="1"/>
      <protection locked="0"/>
    </xf>
    <xf numFmtId="0" fontId="102" fillId="0" borderId="69" xfId="0" applyFont="1" applyBorder="1" applyAlignment="1" applyProtection="1">
      <alignment vertical="center" wrapText="1"/>
      <protection locked="0"/>
    </xf>
    <xf numFmtId="0" fontId="102" fillId="38" borderId="71" xfId="0" applyFont="1" applyFill="1" applyBorder="1" applyAlignment="1" applyProtection="1">
      <alignment vertical="center" wrapText="1"/>
      <protection locked="0"/>
    </xf>
    <xf numFmtId="0" fontId="102" fillId="0" borderId="80" xfId="0" applyFont="1" applyBorder="1" applyAlignment="1" applyProtection="1">
      <alignment vertical="center" wrapText="1"/>
      <protection locked="0"/>
    </xf>
    <xf numFmtId="0" fontId="100" fillId="0" borderId="68" xfId="0" applyFont="1" applyBorder="1" applyAlignment="1" applyProtection="1">
      <alignment vertical="center" wrapText="1"/>
      <protection locked="0"/>
    </xf>
    <xf numFmtId="0" fontId="101" fillId="38" borderId="73" xfId="0" applyFont="1" applyFill="1" applyBorder="1" applyAlignment="1" applyProtection="1">
      <alignment horizontal="left" vertical="center" wrapText="1"/>
      <protection locked="0"/>
    </xf>
    <xf numFmtId="0" fontId="101" fillId="0" borderId="81" xfId="0" applyFont="1" applyBorder="1" applyAlignment="1" applyProtection="1">
      <alignment horizontal="left" vertical="center" wrapText="1"/>
      <protection locked="0"/>
    </xf>
    <xf numFmtId="0" fontId="101" fillId="38" borderId="82" xfId="0" applyFont="1" applyFill="1" applyBorder="1" applyAlignment="1" applyProtection="1">
      <alignment horizontal="left" vertical="center" wrapText="1"/>
      <protection locked="0"/>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85" fillId="33" borderId="58" xfId="487" applyNumberFormat="1"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91">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rgb="FFFF0000"/>
      </font>
      <fill>
        <patternFill patternType="none"/>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A5A5A5"/>
          <bgColor rgb="FFA5A5A5"/>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anna.kawecka@hiab.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cargotec.com/49b925/globalassets/files/sustainability/supplier-code-of-conduct/new-cargotec-business-partner-code-of-conduct_en.pdf" TargetMode="External"/><Relationship Id="rId4" Type="http://schemas.openxmlformats.org/officeDocument/2006/relationships/hyperlink" Target="mailto:anna.kawecka@hiab.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39"/>
      <c r="B2" s="5" t="s">
        <v>843</v>
      </c>
      <c r="C2" s="3"/>
      <c r="D2" s="175"/>
      <c r="E2" s="3"/>
      <c r="F2" s="3"/>
      <c r="G2" s="25"/>
    </row>
    <row r="3" spans="1:7">
      <c r="A3" s="339"/>
      <c r="B3" s="3" t="s">
        <v>835</v>
      </c>
      <c r="C3" s="5"/>
      <c r="D3" s="176"/>
      <c r="E3" s="3"/>
      <c r="F3" s="5"/>
      <c r="G3" s="25"/>
    </row>
    <row r="4" spans="1:7" ht="15">
      <c r="A4" s="339"/>
      <c r="B4" s="30" t="s">
        <v>845</v>
      </c>
      <c r="C4" s="6"/>
      <c r="D4" s="177"/>
      <c r="E4" s="3"/>
      <c r="F4" s="6"/>
      <c r="G4" s="25"/>
    </row>
    <row r="5" spans="1:7" ht="13.2">
      <c r="A5" s="339"/>
      <c r="B5" s="29" t="s">
        <v>1036</v>
      </c>
      <c r="C5" s="4"/>
      <c r="D5" s="178"/>
      <c r="E5" s="3"/>
      <c r="F5" s="4"/>
      <c r="G5" s="25"/>
    </row>
    <row r="6" spans="1:7">
      <c r="A6" s="339"/>
      <c r="B6" s="3"/>
      <c r="C6" s="3"/>
      <c r="D6" s="175"/>
      <c r="E6" s="3"/>
      <c r="F6" s="3"/>
      <c r="G6" s="25"/>
    </row>
    <row r="7" spans="1:7">
      <c r="A7" s="339"/>
      <c r="B7" s="3"/>
      <c r="C7" s="3"/>
      <c r="D7" s="175"/>
      <c r="E7" s="3"/>
      <c r="F7" s="3"/>
      <c r="G7" s="25"/>
    </row>
    <row r="8" spans="1:7">
      <c r="A8" s="339"/>
      <c r="B8" s="3"/>
      <c r="C8" s="3"/>
      <c r="D8" s="175"/>
      <c r="E8" s="3"/>
      <c r="F8" s="3"/>
      <c r="G8" s="25"/>
    </row>
    <row r="9" spans="1:7">
      <c r="A9" s="339"/>
      <c r="B9" s="342" t="s">
        <v>846</v>
      </c>
      <c r="C9" s="342"/>
      <c r="D9" s="342"/>
      <c r="E9" s="342"/>
      <c r="F9" s="342"/>
      <c r="G9" s="25"/>
    </row>
    <row r="10" spans="1:7" ht="27" customHeight="1">
      <c r="A10" s="339"/>
      <c r="B10" s="343" t="s">
        <v>438</v>
      </c>
      <c r="C10" s="343"/>
      <c r="D10" s="343"/>
      <c r="E10" s="343"/>
      <c r="F10" s="343"/>
      <c r="G10" s="25"/>
    </row>
    <row r="11" spans="1:7" ht="27" customHeight="1">
      <c r="A11" s="339"/>
      <c r="B11" s="344"/>
      <c r="C11" s="344"/>
      <c r="D11" s="344"/>
      <c r="E11" s="344"/>
      <c r="F11" s="344"/>
      <c r="G11" s="25"/>
    </row>
    <row r="12" spans="1:7">
      <c r="A12" s="339"/>
      <c r="B12" s="31" t="s">
        <v>844</v>
      </c>
      <c r="C12" s="32" t="s">
        <v>847</v>
      </c>
      <c r="D12" s="179" t="s">
        <v>848</v>
      </c>
      <c r="E12" s="32" t="s">
        <v>612</v>
      </c>
      <c r="F12" s="32" t="s">
        <v>613</v>
      </c>
      <c r="G12" s="25"/>
    </row>
    <row r="13" spans="1:7" ht="20.399999999999999">
      <c r="A13" s="339"/>
      <c r="B13" s="2">
        <v>1</v>
      </c>
      <c r="C13" s="27" t="s">
        <v>1084</v>
      </c>
      <c r="D13" s="28" t="s">
        <v>872</v>
      </c>
      <c r="E13" s="163" t="s">
        <v>849</v>
      </c>
      <c r="F13" s="163"/>
      <c r="G13" s="25"/>
    </row>
    <row r="14" spans="1:7" ht="30.6">
      <c r="A14" s="339"/>
      <c r="B14" s="2">
        <v>2</v>
      </c>
      <c r="C14" s="27" t="s">
        <v>1084</v>
      </c>
      <c r="D14" s="28" t="s">
        <v>1021</v>
      </c>
      <c r="E14" s="163" t="s">
        <v>530</v>
      </c>
      <c r="F14" s="163" t="s">
        <v>531</v>
      </c>
      <c r="G14" s="25"/>
    </row>
    <row r="15" spans="1:7" ht="89.1" customHeight="1">
      <c r="A15" s="339"/>
      <c r="B15" s="324">
        <v>2.0099999999999998</v>
      </c>
      <c r="C15" s="336" t="s">
        <v>1084</v>
      </c>
      <c r="D15" s="345" t="s">
        <v>2246</v>
      </c>
      <c r="E15" s="164" t="s">
        <v>614</v>
      </c>
      <c r="F15" s="164" t="s">
        <v>617</v>
      </c>
      <c r="G15" s="25"/>
    </row>
    <row r="16" spans="1:7" ht="99" customHeight="1">
      <c r="A16" s="339"/>
      <c r="B16" s="325"/>
      <c r="C16" s="337"/>
      <c r="D16" s="346"/>
      <c r="E16" s="165"/>
      <c r="F16" s="165" t="s">
        <v>615</v>
      </c>
      <c r="G16" s="25"/>
    </row>
    <row r="17" spans="1:7" ht="63" customHeight="1">
      <c r="A17" s="339"/>
      <c r="B17" s="326"/>
      <c r="C17" s="338"/>
      <c r="D17" s="347"/>
      <c r="E17" s="27"/>
      <c r="F17" s="27" t="s">
        <v>616</v>
      </c>
      <c r="G17" s="25"/>
    </row>
    <row r="18" spans="1:7" ht="117" customHeight="1">
      <c r="A18" s="339"/>
      <c r="B18" s="324">
        <v>2.02</v>
      </c>
      <c r="C18" s="336" t="s">
        <v>1084</v>
      </c>
      <c r="D18" s="345" t="s">
        <v>2247</v>
      </c>
      <c r="E18" s="164" t="s">
        <v>439</v>
      </c>
      <c r="F18" s="164" t="s">
        <v>525</v>
      </c>
      <c r="G18" s="25"/>
    </row>
    <row r="19" spans="1:7" ht="71.099999999999994" customHeight="1">
      <c r="A19" s="339"/>
      <c r="B19" s="325"/>
      <c r="C19" s="337"/>
      <c r="D19" s="346"/>
      <c r="E19" s="165" t="s">
        <v>529</v>
      </c>
      <c r="F19" s="165" t="s">
        <v>440</v>
      </c>
      <c r="G19" s="25"/>
    </row>
    <row r="20" spans="1:7" ht="90.75" customHeight="1">
      <c r="A20" s="339"/>
      <c r="B20" s="325"/>
      <c r="C20" s="337"/>
      <c r="D20" s="346"/>
      <c r="E20" s="165"/>
      <c r="F20" s="165" t="s">
        <v>619</v>
      </c>
      <c r="G20" s="25"/>
    </row>
    <row r="21" spans="1:7" ht="74.25" customHeight="1">
      <c r="A21" s="339"/>
      <c r="B21" s="326"/>
      <c r="C21" s="338"/>
      <c r="D21" s="347"/>
      <c r="E21" s="27"/>
      <c r="F21" s="27" t="s">
        <v>618</v>
      </c>
      <c r="G21" s="25"/>
    </row>
    <row r="22" spans="1:7" ht="90" customHeight="1">
      <c r="A22" s="339"/>
      <c r="B22" s="330">
        <v>2.0299999999999998</v>
      </c>
      <c r="C22" s="330" t="s">
        <v>818</v>
      </c>
      <c r="D22" s="333" t="s">
        <v>2248</v>
      </c>
      <c r="E22" s="336" t="s">
        <v>437</v>
      </c>
      <c r="F22" s="164" t="s">
        <v>460</v>
      </c>
      <c r="G22" s="25"/>
    </row>
    <row r="23" spans="1:7" ht="109.5" customHeight="1">
      <c r="A23" s="339"/>
      <c r="B23" s="331"/>
      <c r="C23" s="331"/>
      <c r="D23" s="334"/>
      <c r="E23" s="337"/>
      <c r="F23" s="165" t="s">
        <v>819</v>
      </c>
      <c r="G23" s="25"/>
    </row>
    <row r="24" spans="1:7" ht="74.25" customHeight="1">
      <c r="A24" s="339"/>
      <c r="B24" s="332"/>
      <c r="C24" s="332"/>
      <c r="D24" s="335"/>
      <c r="E24" s="338"/>
      <c r="F24" s="27" t="s">
        <v>436</v>
      </c>
      <c r="G24" s="25"/>
    </row>
    <row r="25" spans="1:7" ht="72" customHeight="1">
      <c r="A25" s="339"/>
      <c r="B25" s="2" t="s">
        <v>458</v>
      </c>
      <c r="C25" s="27" t="s">
        <v>459</v>
      </c>
      <c r="D25" s="28" t="s">
        <v>2249</v>
      </c>
      <c r="E25" s="27" t="s">
        <v>2244</v>
      </c>
      <c r="F25" s="27" t="s">
        <v>461</v>
      </c>
      <c r="G25" s="25"/>
    </row>
    <row r="26" spans="1:7" ht="98.1" customHeight="1">
      <c r="A26" s="339"/>
      <c r="B26" s="327">
        <v>3</v>
      </c>
      <c r="C26" s="324" t="s">
        <v>70</v>
      </c>
      <c r="D26" s="345" t="s">
        <v>2250</v>
      </c>
      <c r="E26" s="336" t="s">
        <v>0</v>
      </c>
      <c r="F26" s="164" t="s">
        <v>64</v>
      </c>
      <c r="G26" s="25"/>
    </row>
    <row r="27" spans="1:7" ht="90" customHeight="1">
      <c r="A27" s="339"/>
      <c r="B27" s="328"/>
      <c r="C27" s="325"/>
      <c r="D27" s="346"/>
      <c r="E27" s="337"/>
      <c r="F27" s="165" t="s">
        <v>59</v>
      </c>
      <c r="G27" s="25"/>
    </row>
    <row r="28" spans="1:7" ht="19.350000000000001" customHeight="1">
      <c r="A28" s="339"/>
      <c r="B28" s="328"/>
      <c r="C28" s="325"/>
      <c r="D28" s="346"/>
      <c r="E28" s="337"/>
      <c r="F28" s="165" t="s">
        <v>60</v>
      </c>
      <c r="G28" s="25"/>
    </row>
    <row r="29" spans="1:7" ht="74.55" customHeight="1">
      <c r="A29" s="339"/>
      <c r="B29" s="328"/>
      <c r="C29" s="325"/>
      <c r="D29" s="346"/>
      <c r="E29" s="337"/>
      <c r="F29" s="165" t="s">
        <v>61</v>
      </c>
      <c r="G29" s="25"/>
    </row>
    <row r="30" spans="1:7" ht="62.55" customHeight="1">
      <c r="A30" s="339"/>
      <c r="B30" s="328"/>
      <c r="C30" s="325"/>
      <c r="D30" s="346"/>
      <c r="E30" s="337"/>
      <c r="F30" s="165" t="s">
        <v>62</v>
      </c>
      <c r="G30" s="25"/>
    </row>
    <row r="31" spans="1:7" ht="81" customHeight="1">
      <c r="A31" s="339"/>
      <c r="B31" s="328"/>
      <c r="C31" s="325"/>
      <c r="D31" s="346"/>
      <c r="E31" s="337"/>
      <c r="F31" s="165" t="s">
        <v>63</v>
      </c>
      <c r="G31" s="25"/>
    </row>
    <row r="32" spans="1:7" ht="48.75" customHeight="1">
      <c r="A32" s="339"/>
      <c r="B32" s="328"/>
      <c r="C32" s="325"/>
      <c r="D32" s="346"/>
      <c r="E32" s="337"/>
      <c r="F32" s="165" t="s">
        <v>66</v>
      </c>
      <c r="G32" s="25"/>
    </row>
    <row r="33" spans="1:7" ht="98.55" customHeight="1">
      <c r="A33" s="339"/>
      <c r="B33" s="328"/>
      <c r="C33" s="325"/>
      <c r="D33" s="346"/>
      <c r="E33" s="337"/>
      <c r="F33" s="165" t="s">
        <v>65</v>
      </c>
      <c r="G33" s="25"/>
    </row>
    <row r="34" spans="1:7" ht="89.1" customHeight="1">
      <c r="A34" s="339"/>
      <c r="B34" s="328"/>
      <c r="C34" s="325"/>
      <c r="D34" s="346"/>
      <c r="E34" s="337"/>
      <c r="F34" s="165" t="s">
        <v>67</v>
      </c>
      <c r="G34" s="25"/>
    </row>
    <row r="35" spans="1:7" ht="29.1" customHeight="1">
      <c r="A35" s="339"/>
      <c r="B35" s="328"/>
      <c r="C35" s="325"/>
      <c r="D35" s="346"/>
      <c r="E35" s="337"/>
      <c r="F35" s="165" t="s">
        <v>68</v>
      </c>
      <c r="G35" s="25"/>
    </row>
    <row r="36" spans="1:7" ht="112.2">
      <c r="A36" s="339"/>
      <c r="B36" s="329"/>
      <c r="C36" s="326"/>
      <c r="D36" s="347"/>
      <c r="E36" s="338"/>
      <c r="F36" s="166" t="s">
        <v>69</v>
      </c>
      <c r="G36" s="25"/>
    </row>
    <row r="37" spans="1:7" ht="102">
      <c r="A37" s="339"/>
      <c r="B37" s="141">
        <v>3.01</v>
      </c>
      <c r="C37" s="142" t="s">
        <v>70</v>
      </c>
      <c r="D37" s="28" t="s">
        <v>2251</v>
      </c>
      <c r="E37" s="167" t="s">
        <v>1323</v>
      </c>
      <c r="F37" s="168" t="s">
        <v>1427</v>
      </c>
      <c r="G37" s="25"/>
    </row>
    <row r="38" spans="1:7" ht="81.599999999999994">
      <c r="A38" s="339"/>
      <c r="B38" s="141">
        <v>3.02</v>
      </c>
      <c r="C38" s="142" t="s">
        <v>1356</v>
      </c>
      <c r="D38" s="28" t="s">
        <v>2252</v>
      </c>
      <c r="E38" s="167" t="s">
        <v>1371</v>
      </c>
      <c r="F38" s="168" t="s">
        <v>1428</v>
      </c>
      <c r="G38" s="25"/>
    </row>
    <row r="39" spans="1:7" ht="81.599999999999994">
      <c r="A39" s="339"/>
      <c r="B39" s="150">
        <v>4</v>
      </c>
      <c r="C39" s="149" t="s">
        <v>1524</v>
      </c>
      <c r="D39" s="28" t="s">
        <v>2253</v>
      </c>
      <c r="E39" s="27" t="s">
        <v>2198</v>
      </c>
      <c r="F39" s="27" t="s">
        <v>1525</v>
      </c>
      <c r="G39" s="25"/>
    </row>
    <row r="40" spans="1:7" ht="40.799999999999997">
      <c r="A40" s="339"/>
      <c r="B40" s="141">
        <v>4.01</v>
      </c>
      <c r="C40" s="149" t="s">
        <v>1524</v>
      </c>
      <c r="D40" s="28" t="s">
        <v>2255</v>
      </c>
      <c r="E40" s="27" t="s">
        <v>2210</v>
      </c>
      <c r="F40" s="27" t="s">
        <v>2214</v>
      </c>
      <c r="G40" s="25"/>
    </row>
    <row r="41" spans="1:7" ht="40.799999999999997">
      <c r="A41" s="339"/>
      <c r="B41" s="141" t="s">
        <v>2242</v>
      </c>
      <c r="C41" s="149" t="s">
        <v>1524</v>
      </c>
      <c r="D41" s="28" t="s">
        <v>2254</v>
      </c>
      <c r="E41" s="27" t="s">
        <v>2245</v>
      </c>
      <c r="F41" s="27" t="s">
        <v>2243</v>
      </c>
      <c r="G41" s="25"/>
    </row>
    <row r="42" spans="1:7" ht="40.799999999999997">
      <c r="A42" s="339"/>
      <c r="B42" s="141" t="s">
        <v>2276</v>
      </c>
      <c r="C42" s="149" t="s">
        <v>1524</v>
      </c>
      <c r="D42" s="28" t="s">
        <v>2281</v>
      </c>
      <c r="E42" s="27" t="s">
        <v>2244</v>
      </c>
      <c r="F42" s="27" t="s">
        <v>2277</v>
      </c>
      <c r="G42" s="25"/>
    </row>
    <row r="43" spans="1:7" ht="112.2">
      <c r="A43" s="339"/>
      <c r="B43" s="160">
        <v>4.0999999999999996</v>
      </c>
      <c r="C43" s="149" t="s">
        <v>2280</v>
      </c>
      <c r="D43" s="161">
        <v>42867</v>
      </c>
      <c r="E43" s="169" t="s">
        <v>2283</v>
      </c>
      <c r="F43" s="27" t="s">
        <v>2282</v>
      </c>
      <c r="G43" s="25"/>
    </row>
    <row r="44" spans="1:7" ht="71.400000000000006">
      <c r="A44" s="339"/>
      <c r="B44" s="160">
        <v>4.2</v>
      </c>
      <c r="C44" s="149" t="s">
        <v>2280</v>
      </c>
      <c r="D44" s="161">
        <v>42704</v>
      </c>
      <c r="E44" s="169" t="s">
        <v>2479</v>
      </c>
      <c r="F44" s="27" t="s">
        <v>2454</v>
      </c>
      <c r="G44" s="25"/>
    </row>
    <row r="45" spans="1:7" ht="132.6">
      <c r="A45" s="339"/>
      <c r="B45" s="202">
        <v>5</v>
      </c>
      <c r="C45" s="149" t="s">
        <v>2280</v>
      </c>
      <c r="D45" s="161">
        <v>42867</v>
      </c>
      <c r="E45" s="169" t="s">
        <v>12705</v>
      </c>
      <c r="F45" s="27" t="s">
        <v>12427</v>
      </c>
      <c r="G45" s="25"/>
    </row>
    <row r="46" spans="1:7" ht="30.6">
      <c r="A46" s="339"/>
      <c r="B46" s="160">
        <v>5.01</v>
      </c>
      <c r="C46" s="149" t="s">
        <v>2280</v>
      </c>
      <c r="D46" s="161">
        <v>42907</v>
      </c>
      <c r="E46" s="169" t="s">
        <v>15521</v>
      </c>
      <c r="F46" s="27" t="s">
        <v>12427</v>
      </c>
      <c r="G46" s="25"/>
    </row>
    <row r="47" spans="1:7" ht="61.2">
      <c r="A47" s="339"/>
      <c r="B47" s="160">
        <v>5.0999999999999996</v>
      </c>
      <c r="C47" s="149" t="s">
        <v>2280</v>
      </c>
      <c r="D47" s="161">
        <v>43070</v>
      </c>
      <c r="E47" s="169" t="s">
        <v>12915</v>
      </c>
      <c r="F47" s="27" t="s">
        <v>12916</v>
      </c>
      <c r="G47" s="25"/>
    </row>
    <row r="48" spans="1:7" ht="51">
      <c r="A48" s="339"/>
      <c r="B48" s="160">
        <v>5.1100000000000003</v>
      </c>
      <c r="C48" s="149" t="s">
        <v>13152</v>
      </c>
      <c r="D48" s="161">
        <v>43217</v>
      </c>
      <c r="E48" s="169" t="s">
        <v>13278</v>
      </c>
      <c r="F48" s="27" t="s">
        <v>13186</v>
      </c>
      <c r="G48" s="25"/>
    </row>
    <row r="49" spans="1:7" ht="51">
      <c r="A49" s="339"/>
      <c r="B49" s="160">
        <v>5.12</v>
      </c>
      <c r="C49" s="149" t="s">
        <v>13152</v>
      </c>
      <c r="D49" s="161">
        <v>43581</v>
      </c>
      <c r="E49" s="169" t="s">
        <v>13278</v>
      </c>
      <c r="F49" s="27" t="s">
        <v>13832</v>
      </c>
      <c r="G49" s="25"/>
    </row>
    <row r="50" spans="1:7" ht="71.400000000000006">
      <c r="A50" s="339"/>
      <c r="B50" s="202">
        <v>6</v>
      </c>
      <c r="C50" s="149" t="s">
        <v>13152</v>
      </c>
      <c r="D50" s="161">
        <v>43964</v>
      </c>
      <c r="E50" s="169" t="s">
        <v>14048</v>
      </c>
      <c r="F50" s="27" t="s">
        <v>13835</v>
      </c>
      <c r="G50" s="25"/>
    </row>
    <row r="51" spans="1:7" ht="40.799999999999997">
      <c r="A51" s="339"/>
      <c r="B51" s="160">
        <v>6.01</v>
      </c>
      <c r="C51" s="149" t="s">
        <v>13152</v>
      </c>
      <c r="D51" s="161">
        <v>43970</v>
      </c>
      <c r="E51" s="169" t="s">
        <v>15522</v>
      </c>
      <c r="F51" s="169" t="s">
        <v>13835</v>
      </c>
      <c r="G51" s="25"/>
    </row>
    <row r="52" spans="1:7" ht="40.799999999999997">
      <c r="A52" s="339"/>
      <c r="B52" s="160">
        <v>6.1</v>
      </c>
      <c r="C52" s="149" t="s">
        <v>13152</v>
      </c>
      <c r="D52" s="161">
        <v>44314</v>
      </c>
      <c r="E52" s="169" t="s">
        <v>15514</v>
      </c>
      <c r="F52" s="169" t="s">
        <v>15043</v>
      </c>
      <c r="G52" s="25"/>
    </row>
    <row r="53" spans="1:7" ht="40.799999999999997">
      <c r="A53" s="339"/>
      <c r="B53" s="160">
        <v>6.2</v>
      </c>
      <c r="C53" s="149" t="s">
        <v>13152</v>
      </c>
      <c r="D53" s="161">
        <v>44678</v>
      </c>
      <c r="E53" s="169" t="s">
        <v>15514</v>
      </c>
      <c r="F53" s="169" t="s">
        <v>15513</v>
      </c>
      <c r="G53" s="25"/>
    </row>
    <row r="54" spans="1:7" ht="40.799999999999997">
      <c r="A54" s="339"/>
      <c r="B54" s="160">
        <v>6.21</v>
      </c>
      <c r="C54" s="149" t="s">
        <v>13152</v>
      </c>
      <c r="D54" s="161">
        <v>44687</v>
      </c>
      <c r="E54" s="169" t="s">
        <v>15523</v>
      </c>
      <c r="F54" s="169" t="s">
        <v>15513</v>
      </c>
      <c r="G54" s="25"/>
    </row>
    <row r="55" spans="1:7" ht="40.799999999999997">
      <c r="A55" s="339"/>
      <c r="B55" s="160">
        <v>6.22</v>
      </c>
      <c r="C55" s="149" t="s">
        <v>13152</v>
      </c>
      <c r="D55" s="274">
        <v>44692</v>
      </c>
      <c r="E55" s="169" t="s">
        <v>15522</v>
      </c>
      <c r="F55" s="169" t="s">
        <v>15513</v>
      </c>
      <c r="G55" s="25"/>
    </row>
    <row r="56" spans="1:7" ht="51">
      <c r="A56" s="339"/>
      <c r="B56" s="202">
        <v>6.3</v>
      </c>
      <c r="C56" s="149" t="s">
        <v>13152</v>
      </c>
      <c r="D56" s="274">
        <v>45051</v>
      </c>
      <c r="E56" s="169" t="s">
        <v>15790</v>
      </c>
      <c r="F56" s="169" t="s">
        <v>15571</v>
      </c>
      <c r="G56" s="25"/>
    </row>
    <row r="57" spans="1:7" ht="40.799999999999997">
      <c r="A57" s="339"/>
      <c r="B57" s="160">
        <v>6.31</v>
      </c>
      <c r="C57" s="149" t="s">
        <v>13152</v>
      </c>
      <c r="D57" s="274">
        <v>45072</v>
      </c>
      <c r="E57" s="169" t="s">
        <v>15792</v>
      </c>
      <c r="F57" s="169" t="s">
        <v>15571</v>
      </c>
      <c r="G57" s="25"/>
    </row>
    <row r="58" spans="1:7" ht="13.2" thickBot="1">
      <c r="A58" s="340"/>
      <c r="B58" s="341" t="str">
        <f ca="1">OFFSET(L!$C$1,MATCH("General"&amp;"Cpy",L!$A:$A,0)-1,SL,,)</f>
        <v>© 2023 Responsible Minerals Initiative. All rights reserved.</v>
      </c>
      <c r="C58" s="341"/>
      <c r="D58" s="341"/>
      <c r="E58" s="341"/>
      <c r="F58" s="341"/>
      <c r="G58" s="26"/>
    </row>
    <row r="59" spans="1:7" ht="13.2"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topLeftCell="A44" zoomScale="70" zoomScaleNormal="70" zoomScalePageLayoutView="60" workbookViewId="0">
      <selection activeCell="A17" sqref="A17"/>
    </sheetView>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2.4">
      <c r="A2" s="105" t="str">
        <f ca="1">OFFSET(L!$C$1,MATCH("Instructions"&amp;ADDRESS(ROW(),COLUMN(),4),L!$A:$A,0)-1,SL,,)</f>
        <v>Introduction</v>
      </c>
      <c r="B2" s="100" t="s">
        <v>1299</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6.2">
      <c r="A5" s="106"/>
      <c r="B5" s="100"/>
    </row>
    <row r="6" spans="1:2" ht="32.4">
      <c r="A6" s="105" t="str">
        <f ca="1">OFFSET(L!$C$1,MATCH("Instructions"&amp;ADDRESS(ROW(),COLUMN(),4),L!$A:$A,0)-1,SL,,)</f>
        <v>Instructions for completing Company Information questions (rows 8 - 22).
Provide comments in ENGLISH only</v>
      </c>
      <c r="B6" s="100" t="s">
        <v>1299</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1299</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1299</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2.4">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6.2">
      <c r="A47" s="106"/>
      <c r="B47" s="100"/>
    </row>
    <row r="48" spans="1:2" ht="32.4">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4.8">
      <c r="A58" s="102" t="str">
        <f ca="1">OFFSET(L!$C$1,MATCH("Instructions"&amp;ADDRESS(ROW(),COLUMN(),4),L!$A:$A,0)-1,SL,,)</f>
        <v>8. Smelter Street -  Provide the street name on which the smelter is located. This field is optional.</v>
      </c>
      <c r="B58" s="100" t="s">
        <v>1298</v>
      </c>
    </row>
    <row r="59" spans="1:2" ht="32.4">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2.4">
      <c r="A74" s="102"/>
      <c r="B74" s="100" t="s">
        <v>441</v>
      </c>
    </row>
    <row r="75" spans="1:2" ht="16.2">
      <c r="A75" s="102" t="str">
        <f ca="1">OFFSET(L!$C$1,MATCH("General"&amp;"Cpy",L!$A:$A,0)-1,SL,,)</f>
        <v>© 2023 Responsible Minerals Initiative. All rights reserved.</v>
      </c>
      <c r="B75" s="101"/>
    </row>
    <row r="76" spans="1:2" ht="16.2">
      <c r="A76" s="103" t="s">
        <v>1031</v>
      </c>
      <c r="B76" s="101"/>
    </row>
    <row r="77" spans="1:2" ht="16.8"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80" zoomScaleNormal="80" zoomScalePageLayoutView="80" workbookViewId="0">
      <pane ySplit="2" topLeftCell="A3" activePane="bottomLeft" state="frozen"/>
      <selection activeCell="A4" sqref="A4"/>
      <selection pane="bottomLeft" activeCell="C7" sqref="C7"/>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48"/>
      <c r="B1" s="349"/>
      <c r="C1" s="349"/>
      <c r="D1" s="350"/>
    </row>
    <row r="2" spans="1:5" ht="71.25" customHeight="1">
      <c r="A2" s="74"/>
      <c r="B2" s="137" t="str">
        <f ca="1">OFFSET(L!$C$1,MATCH("Definitions"&amp;ADDRESS(ROW(),COLUMN(),4),L!$A:$A,0)-1,SL,,)</f>
        <v>ITEM</v>
      </c>
      <c r="C2" s="137" t="str">
        <f ca="1">OFFSET(L!$C$1,MATCH("Definitions"&amp;ADDRESS(ROW(),COLUMN(),4),L!$A:$A,0)-1,SL,,)</f>
        <v>DEFINITION</v>
      </c>
      <c r="D2" s="352"/>
      <c r="E2" s="101"/>
    </row>
    <row r="3" spans="1:5" ht="64.05" customHeight="1">
      <c r="A3" s="74"/>
      <c r="B3" s="63" t="str">
        <f ca="1">OFFSET(L!$C$1,MATCH("Definitions"&amp;ADDRESS(ROW(),COLUMN(),4),L!$A:$A,0)-1,SL,,)</f>
        <v>3TG</v>
      </c>
      <c r="C3" s="63" t="str">
        <f ca="1">OFFSET(L!$C$1,MATCH("Definitions"&amp;ADDRESS(ROW(),COLUMN(),4),L!$A:$A,0)-1,SL,,)</f>
        <v>Tantalum, tin, tungsten, gold</v>
      </c>
      <c r="D3" s="352"/>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52"/>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52"/>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52"/>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52"/>
      <c r="E7" s="100" t="s">
        <v>1308</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52"/>
      <c r="E8" s="100" t="s">
        <v>1311</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52"/>
      <c r="E9" s="100" t="s">
        <v>1308</v>
      </c>
    </row>
    <row r="10" spans="1:5" ht="48.6">
      <c r="A10" s="74"/>
      <c r="B10" s="63" t="str">
        <f ca="1">OFFSET(L!$C$1,MATCH("Definitions"&amp;ADDRESS(ROW(),COLUMN(),4),L!$A:$A,0)-1,SL,,)</f>
        <v>DRC</v>
      </c>
      <c r="C10" s="63" t="str">
        <f ca="1">OFFSET(L!$C$1,MATCH("Definitions"&amp;ADDRESS(ROW(),COLUMN(),4),L!$A:$A,0)-1,SL,,)</f>
        <v>Democratic Republic of Congo</v>
      </c>
      <c r="D10" s="352"/>
      <c r="E10" s="100" t="s">
        <v>1307</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52"/>
      <c r="E11" s="100" t="s">
        <v>1307</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52"/>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52"/>
      <c r="E13" s="100" t="s">
        <v>1309</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52"/>
      <c r="E14" s="100" t="s">
        <v>1307</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52"/>
      <c r="E15" s="100" t="s">
        <v>1307</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52"/>
      <c r="E16" s="100" t="s">
        <v>1307</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52"/>
      <c r="E17" s="100" t="s">
        <v>1307</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52"/>
      <c r="E18" s="100" t="s">
        <v>1307</v>
      </c>
    </row>
    <row r="19" spans="1:5" ht="16.2">
      <c r="A19" s="74"/>
      <c r="B19" s="63" t="str">
        <f ca="1">OFFSET(L!$C$1,MATCH("Definitions"&amp;ADDRESS(ROW(),COLUMN(),4),L!$A:$A,0)-1,SL,,)</f>
        <v>OECD</v>
      </c>
      <c r="C19" s="63" t="str">
        <f ca="1">OFFSET(L!$C$1,MATCH("Definitions"&amp;ADDRESS(ROW(),COLUMN(),4),L!$A:$A,0)-1,SL,,)</f>
        <v>Organisation for Economic Co-operation and Development</v>
      </c>
      <c r="D19" s="352"/>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52"/>
      <c r="E20" s="100"/>
    </row>
    <row r="21" spans="1:5" ht="16.2">
      <c r="A21" s="74"/>
      <c r="B21" s="63" t="str">
        <f ca="1">OFFSET(L!$C$1,MATCH("Definitions"&amp;ADDRESS(ROW(),COLUMN(),4),L!$A:$A,0)-1,SL,,)</f>
        <v>RBA</v>
      </c>
      <c r="C21" s="63" t="str">
        <f ca="1">OFFSET(L!$C$1,MATCH("Definitions"&amp;ADDRESS(ROW(),COLUMN(),4),L!$A:$A,0)-1,SL,,)</f>
        <v>Responsible Business Alliance (www.responsiblebusiness.org)</v>
      </c>
      <c r="D21" s="352"/>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52"/>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52"/>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52"/>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52"/>
      <c r="E25" s="100" t="s">
        <v>1307</v>
      </c>
    </row>
    <row r="26" spans="1:5" ht="81">
      <c r="A26" s="74"/>
      <c r="B26" s="63" t="str">
        <f ca="1">OFFSET(L!$C$1,MATCH("Definitions"&amp;ADDRESS(ROW(),COLUMN(),4),L!$A:$A,0)-1,SL,,)</f>
        <v>SEC</v>
      </c>
      <c r="C26" s="63" t="str">
        <f ca="1">OFFSET(L!$C$1,MATCH("Definitions"&amp;ADDRESS(ROW(),COLUMN(),4),L!$A:$A,0)-1,SL,,)</f>
        <v>U.S. Securities and Exchange Commission (www.sec.gov)</v>
      </c>
      <c r="D26" s="352"/>
      <c r="E26" s="100" t="s">
        <v>1309</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52"/>
      <c r="E27" s="100" t="s">
        <v>1307</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52"/>
      <c r="E28" s="100" t="s">
        <v>1308</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52"/>
      <c r="E29" s="100" t="s">
        <v>1309</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52"/>
      <c r="E30" s="100" t="s">
        <v>1310</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52"/>
      <c r="E31" s="100"/>
    </row>
    <row r="32" spans="1:5" ht="16.2">
      <c r="A32" s="74"/>
      <c r="B32" s="351" t="str">
        <f ca="1">OFFSET(L!$C$1,MATCH("General"&amp;"Cpy",L!$A:$A,0)-1,SL,,)</f>
        <v>© 2023 Responsible Minerals Initiative. All rights reserved.</v>
      </c>
      <c r="C32" s="351"/>
      <c r="D32" s="352"/>
      <c r="E32" s="100"/>
    </row>
    <row r="33" spans="1:4" ht="13.2" thickBot="1">
      <c r="A33" s="75"/>
      <c r="B33" s="153"/>
      <c r="C33" s="153"/>
      <c r="D33" s="353"/>
    </row>
    <row r="34" spans="1:4" ht="13.2"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70" zoomScaleNormal="70" zoomScalePageLayoutView="70" workbookViewId="0">
      <selection activeCell="Y10" sqref="Y10"/>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3" width="9.1796875" hidden="1" customWidth="1"/>
    <col min="24" max="24" width="9.1796875" customWidth="1"/>
  </cols>
  <sheetData>
    <row r="1" spans="1:34" ht="16.8" thickTop="1">
      <c r="A1" s="388"/>
      <c r="B1" s="389"/>
      <c r="C1" s="389"/>
      <c r="D1" s="389"/>
      <c r="E1" s="389"/>
      <c r="F1" s="389"/>
      <c r="G1" s="389"/>
      <c r="H1" s="389"/>
      <c r="I1" s="389"/>
      <c r="J1" s="389"/>
      <c r="K1" s="390"/>
      <c r="L1" s="100"/>
      <c r="P1" s="3"/>
      <c r="Q1" s="3"/>
      <c r="R1" s="3"/>
      <c r="S1" s="3"/>
      <c r="T1" s="3"/>
      <c r="U1" s="3"/>
      <c r="V1" s="3"/>
      <c r="W1" s="3"/>
      <c r="X1" s="3"/>
      <c r="Y1" s="3"/>
      <c r="Z1" s="3"/>
      <c r="AA1" s="3"/>
      <c r="AB1" s="3"/>
      <c r="AC1" s="3"/>
      <c r="AD1" s="3"/>
      <c r="AE1" s="3"/>
      <c r="AF1" s="3"/>
      <c r="AG1" s="3"/>
      <c r="AH1" s="3"/>
    </row>
    <row r="2" spans="1:34" ht="82.35" customHeight="1">
      <c r="A2" s="34"/>
      <c r="B2" s="136"/>
      <c r="C2" s="35"/>
      <c r="D2" s="391" t="str">
        <f ca="1">OFFSET(L!$C$1,MATCH("Declaration"&amp;ADDRESS(ROW(),COLUMN(),4),L!$A:$A,0)-1,SL,,)</f>
        <v>Conflict Minerals Reporting Template (CMRT)</v>
      </c>
      <c r="E2" s="392"/>
      <c r="F2" s="392"/>
      <c r="G2" s="392"/>
      <c r="H2" s="392"/>
      <c r="I2" s="392"/>
      <c r="J2" s="393"/>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401"/>
      <c r="G3" s="401"/>
      <c r="H3" s="401"/>
      <c r="I3" s="152"/>
      <c r="J3" s="138" t="s">
        <v>15794</v>
      </c>
      <c r="K3" s="36"/>
      <c r="L3" s="100"/>
      <c r="P3" s="45">
        <f>MATCH($D$3,LN,0)</f>
        <v>1</v>
      </c>
    </row>
    <row r="4" spans="1:34" ht="16.2">
      <c r="A4" s="34"/>
      <c r="B4" s="397" t="str">
        <f ca="1">OFFSET(L!$C$1,MATCH("Declaration"&amp;ADDRESS(ROW(),COLUMN(),4),L!$A:$A,0)-1,SL,,)</f>
        <v>The purpose of this document is to collect sourcing information on tin, tantalum, tungsten and gold used in products</v>
      </c>
      <c r="C4" s="397"/>
      <c r="D4" s="397"/>
      <c r="E4" s="397"/>
      <c r="F4" s="397"/>
      <c r="G4" s="397"/>
      <c r="H4" s="397"/>
      <c r="I4" s="402" t="str">
        <f ca="1">OFFSET(L!$C$1,MATCH("Declaration"&amp;ADDRESS(ROW(),COLUMN(),4),L!$A:$A,0)-1,SL,,)</f>
        <v>Link to Terms &amp; Conditions</v>
      </c>
      <c r="J4" s="402"/>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97" t="str">
        <f ca="1">OFFSET(L!$C$1,MATCH("Declaration"&amp;ADDRESS(ROW(),COLUMN(),4),L!$A:$A,0)-1,SL,,)</f>
        <v>Mandatory fields are noted with an asterisk (*).  Consult the instructions tab for guidance on how to answer each question.</v>
      </c>
      <c r="C6" s="397"/>
      <c r="D6" s="397"/>
      <c r="E6" s="397"/>
      <c r="F6" s="397"/>
      <c r="G6" s="397"/>
      <c r="H6" s="397"/>
      <c r="I6" s="397"/>
      <c r="J6" s="397"/>
      <c r="K6" s="36"/>
      <c r="L6" s="115" t="s">
        <v>443</v>
      </c>
      <c r="P6" s="3"/>
      <c r="Q6" s="3"/>
      <c r="R6" s="3"/>
      <c r="S6" s="3"/>
      <c r="T6" s="3"/>
      <c r="U6" s="3"/>
      <c r="V6" s="3"/>
      <c r="W6" s="3"/>
      <c r="X6" s="3"/>
      <c r="Y6" s="3"/>
      <c r="Z6" s="3"/>
      <c r="AA6" s="3"/>
      <c r="AB6" s="3"/>
      <c r="AC6" s="3"/>
      <c r="AD6" s="3"/>
      <c r="AE6" s="3"/>
      <c r="AF6" s="3"/>
      <c r="AG6" s="3"/>
      <c r="AH6" s="3"/>
    </row>
    <row r="7" spans="1:34" ht="37.049999999999997" customHeight="1">
      <c r="A7" s="34"/>
      <c r="B7" s="406" t="str">
        <f ca="1">OFFSET(L!$C$1,MATCH("Declaration"&amp;ADDRESS(ROW(),COLUMN(),4),L!$A:$A,0)-1,SL,,)</f>
        <v>Company Information</v>
      </c>
      <c r="C7" s="406"/>
      <c r="D7" s="406"/>
      <c r="E7" s="406"/>
      <c r="F7" s="406"/>
      <c r="G7" s="406"/>
      <c r="H7" s="406"/>
      <c r="I7" s="406"/>
      <c r="J7" s="406"/>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94" t="s">
        <v>15872</v>
      </c>
      <c r="E8" s="395"/>
      <c r="F8" s="395"/>
      <c r="G8" s="395"/>
      <c r="H8" s="395"/>
      <c r="I8" s="395"/>
      <c r="J8" s="396"/>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403" t="s">
        <v>494</v>
      </c>
      <c r="E9" s="404"/>
      <c r="F9" s="404"/>
      <c r="G9" s="405"/>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549999999999997" customHeight="1">
      <c r="A10" s="38"/>
      <c r="B10" s="407" t="str">
        <f ca="1">OFFSET(L!$C$1,MATCH("Declaration"&amp;ADDRESS(ROW(),COLUMN(),4)&amp;LEFT($D$9,1),L!$A:$A,0)-1,SL,,)</f>
        <v>Description of Scope:</v>
      </c>
      <c r="C10" s="122"/>
      <c r="D10" s="398"/>
      <c r="E10" s="399"/>
      <c r="F10" s="399"/>
      <c r="G10" s="399"/>
      <c r="H10" s="399"/>
      <c r="I10" s="399"/>
      <c r="J10" s="400"/>
      <c r="K10" s="36"/>
      <c r="L10" s="115"/>
      <c r="Q10" s="3"/>
      <c r="R10" s="3"/>
      <c r="S10" s="3"/>
      <c r="T10" s="3"/>
      <c r="U10" s="3"/>
      <c r="V10" s="3"/>
      <c r="W10" s="3"/>
      <c r="X10" s="3"/>
      <c r="Y10" s="3"/>
      <c r="Z10" s="3"/>
      <c r="AA10" s="3"/>
      <c r="AB10" s="3"/>
      <c r="AC10" s="3"/>
      <c r="AD10" s="3"/>
      <c r="AE10" s="3"/>
      <c r="AF10" s="3"/>
      <c r="AG10" s="3"/>
      <c r="AH10" s="3"/>
    </row>
    <row r="11" spans="1:34" ht="16.2">
      <c r="A11" s="38"/>
      <c r="B11" s="408"/>
      <c r="C11" s="122"/>
      <c r="D11" s="373" t="str">
        <f ca="1">IF(D9=Q9,OFFSET(L!$C$1,MATCH("Declaration"&amp;ADDRESS(ROW(),COLUMN(),4),L!$A:$A,0)-1,SL,,),"")</f>
        <v/>
      </c>
      <c r="E11" s="374"/>
      <c r="F11" s="374"/>
      <c r="G11" s="374"/>
      <c r="H11" s="374"/>
      <c r="I11" s="374"/>
      <c r="J11" s="375"/>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81"/>
      <c r="E12" s="382"/>
      <c r="F12" s="382"/>
      <c r="G12" s="382"/>
      <c r="H12" s="382"/>
      <c r="I12" s="382"/>
      <c r="J12" s="383"/>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81"/>
      <c r="E13" s="382"/>
      <c r="F13" s="382"/>
      <c r="G13" s="382"/>
      <c r="H13" s="382"/>
      <c r="I13" s="382"/>
      <c r="J13" s="383"/>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81" t="s">
        <v>15881</v>
      </c>
      <c r="E14" s="382"/>
      <c r="F14" s="382"/>
      <c r="G14" s="382"/>
      <c r="H14" s="382"/>
      <c r="I14" s="382"/>
      <c r="J14" s="383"/>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81" t="s">
        <v>15870</v>
      </c>
      <c r="E15" s="382"/>
      <c r="F15" s="382"/>
      <c r="G15" s="382"/>
      <c r="H15" s="382"/>
      <c r="I15" s="382"/>
      <c r="J15" s="383"/>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409" t="s">
        <v>15871</v>
      </c>
      <c r="E16" s="410"/>
      <c r="F16" s="410"/>
      <c r="G16" s="410"/>
      <c r="H16" s="410"/>
      <c r="I16" s="410"/>
      <c r="J16" s="411"/>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81" t="s">
        <v>15873</v>
      </c>
      <c r="E17" s="382"/>
      <c r="F17" s="382"/>
      <c r="G17" s="382"/>
      <c r="H17" s="382"/>
      <c r="I17" s="382"/>
      <c r="J17" s="383"/>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54" t="s">
        <v>15870</v>
      </c>
      <c r="E18" s="355"/>
      <c r="F18" s="355"/>
      <c r="G18" s="355"/>
      <c r="H18" s="355"/>
      <c r="I18" s="355"/>
      <c r="J18" s="356"/>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81" t="s">
        <v>15874</v>
      </c>
      <c r="E19" s="382"/>
      <c r="F19" s="382"/>
      <c r="G19" s="382"/>
      <c r="H19" s="382"/>
      <c r="I19" s="382"/>
      <c r="J19" s="383"/>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412" t="s">
        <v>15871</v>
      </c>
      <c r="E20" s="410"/>
      <c r="F20" s="410"/>
      <c r="G20" s="410"/>
      <c r="H20" s="410"/>
      <c r="I20" s="410"/>
      <c r="J20" s="411"/>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1" t="s">
        <v>15873</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413">
        <v>45322</v>
      </c>
      <c r="E22" s="414"/>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84"/>
      <c r="E23" s="384"/>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415" t="str">
        <f ca="1">OFFSET(L!$C$1,MATCH("Declaration"&amp;ADDRESS(ROW(),COLUMN(),4),L!$A:$A,0)-1,SL,,)</f>
        <v>Answer the following questions 1 - 8 based on the declaration scope indicated above</v>
      </c>
      <c r="C24" s="415"/>
      <c r="D24" s="415"/>
      <c r="E24" s="415"/>
      <c r="F24" s="415"/>
      <c r="G24" s="415"/>
      <c r="H24" s="415"/>
      <c r="I24" s="415"/>
      <c r="J24" s="415"/>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64" t="str">
        <f ca="1">OFFSET(L!$C$1,MATCH("Declaration"&amp;ADDRESS(ROW(),COLUMN(),4),L!$A:$A,0)-1,SL,,)</f>
        <v>Answer</v>
      </c>
      <c r="E25" s="364"/>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57" t="s">
        <v>488</v>
      </c>
      <c r="E26" s="358"/>
      <c r="F26" s="12"/>
      <c r="G26" s="359"/>
      <c r="H26" s="360"/>
      <c r="I26" s="360"/>
      <c r="J26" s="361"/>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57" t="s">
        <v>488</v>
      </c>
      <c r="E27" s="358"/>
      <c r="F27" s="12"/>
      <c r="G27" s="359"/>
      <c r="H27" s="360"/>
      <c r="I27" s="360"/>
      <c r="J27" s="361"/>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57" t="s">
        <v>488</v>
      </c>
      <c r="E28" s="358"/>
      <c r="F28" s="12"/>
      <c r="G28" s="359"/>
      <c r="H28" s="360"/>
      <c r="I28" s="360"/>
      <c r="J28" s="361"/>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57" t="s">
        <v>488</v>
      </c>
      <c r="E29" s="358"/>
      <c r="F29" s="12"/>
      <c r="G29" s="359"/>
      <c r="H29" s="360"/>
      <c r="I29" s="360"/>
      <c r="J29" s="361"/>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66" t="str">
        <f ca="1">D25</f>
        <v>Answer</v>
      </c>
      <c r="E31" s="366"/>
      <c r="F31" s="18"/>
      <c r="G31" s="44" t="str">
        <f ca="1">G25</f>
        <v>Comments</v>
      </c>
      <c r="H31" s="44"/>
      <c r="I31" s="44"/>
      <c r="J31" s="83"/>
      <c r="K31" s="36"/>
      <c r="L31" s="111" t="s">
        <v>1238</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76" t="s">
        <v>488</v>
      </c>
      <c r="E32" s="377"/>
      <c r="F32" s="47"/>
      <c r="G32" s="359"/>
      <c r="H32" s="360"/>
      <c r="I32" s="360"/>
      <c r="J32" s="361"/>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57" t="s">
        <v>488</v>
      </c>
      <c r="E33" s="358"/>
      <c r="F33" s="47"/>
      <c r="G33" s="359"/>
      <c r="H33" s="360"/>
      <c r="I33" s="360"/>
      <c r="J33" s="361"/>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57" t="s">
        <v>488</v>
      </c>
      <c r="E34" s="358"/>
      <c r="F34" s="47"/>
      <c r="G34" s="359"/>
      <c r="H34" s="360"/>
      <c r="I34" s="360"/>
      <c r="J34" s="361"/>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57" t="s">
        <v>488</v>
      </c>
      <c r="E35" s="358"/>
      <c r="F35" s="47"/>
      <c r="G35" s="359"/>
      <c r="H35" s="360"/>
      <c r="I35" s="360"/>
      <c r="J35" s="361"/>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66" t="str">
        <f ca="1">D25</f>
        <v>Answer</v>
      </c>
      <c r="E37" s="366"/>
      <c r="F37" s="18"/>
      <c r="G37" s="44" t="str">
        <f ca="1">G25</f>
        <v>Comments</v>
      </c>
      <c r="H37" s="380"/>
      <c r="I37" s="380"/>
      <c r="J37" s="380"/>
      <c r="K37" s="36"/>
      <c r="L37" s="111" t="s">
        <v>1238</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61.8" customHeight="1">
      <c r="A38" s="41"/>
      <c r="B38" s="40" t="str">
        <f ca="1">OFFSET(L!$C$1,MATCH("Declaration"&amp;ADDRESS(ROW(),COLUMN(),4),L!$A:$A,0)-1,SL,,)&amp;P38</f>
        <v>Tantalum  (*)</v>
      </c>
      <c r="C38" s="10"/>
      <c r="D38" s="357" t="s">
        <v>488</v>
      </c>
      <c r="E38" s="358"/>
      <c r="F38" s="47"/>
      <c r="G38" s="359" t="s">
        <v>15875</v>
      </c>
      <c r="H38" s="360"/>
      <c r="I38" s="360"/>
      <c r="J38" s="361"/>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57" t="s">
        <v>488</v>
      </c>
      <c r="E39" s="358"/>
      <c r="F39" s="47"/>
      <c r="G39" s="359" t="s">
        <v>15876</v>
      </c>
      <c r="H39" s="360"/>
      <c r="I39" s="360"/>
      <c r="J39" s="361"/>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57" t="s">
        <v>488</v>
      </c>
      <c r="E40" s="358"/>
      <c r="F40" s="47"/>
      <c r="G40" s="359"/>
      <c r="H40" s="360"/>
      <c r="I40" s="360"/>
      <c r="J40" s="361"/>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57" t="s">
        <v>488</v>
      </c>
      <c r="E41" s="358"/>
      <c r="F41" s="47"/>
      <c r="G41" s="359" t="s">
        <v>15877</v>
      </c>
      <c r="H41" s="360"/>
      <c r="I41" s="360"/>
      <c r="J41" s="361"/>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66" t="str">
        <f ca="1">D25</f>
        <v>Answer</v>
      </c>
      <c r="E43" s="366"/>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76.8" customHeight="1">
      <c r="A44" s="41"/>
      <c r="B44" s="40" t="str">
        <f ca="1">OFFSET(L!$C$1,MATCH("Declaration"&amp;ADDRESS(ROW(),COLUMN(),4),L!$A:$A,0)-1,SL,,)&amp;P44</f>
        <v>Tantalum  (*)</v>
      </c>
      <c r="C44" s="10"/>
      <c r="D44" s="357" t="s">
        <v>488</v>
      </c>
      <c r="E44" s="358"/>
      <c r="F44" s="47"/>
      <c r="G44" s="359" t="s">
        <v>15879</v>
      </c>
      <c r="H44" s="360"/>
      <c r="I44" s="360"/>
      <c r="J44" s="361"/>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57" t="s">
        <v>488</v>
      </c>
      <c r="E45" s="358"/>
      <c r="F45" s="47"/>
      <c r="G45" s="359" t="s">
        <v>15876</v>
      </c>
      <c r="H45" s="360"/>
      <c r="I45" s="360"/>
      <c r="J45" s="361"/>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57" t="s">
        <v>488</v>
      </c>
      <c r="E46" s="358"/>
      <c r="F46" s="47"/>
      <c r="G46" s="359" t="s">
        <v>15878</v>
      </c>
      <c r="H46" s="360"/>
      <c r="I46" s="360"/>
      <c r="J46" s="361"/>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57" t="s">
        <v>488</v>
      </c>
      <c r="E47" s="358"/>
      <c r="F47" s="47"/>
      <c r="G47" s="359" t="s">
        <v>148</v>
      </c>
      <c r="H47" s="360"/>
      <c r="I47" s="360"/>
      <c r="J47" s="361"/>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66" t="str">
        <f ca="1">D25</f>
        <v>Answer</v>
      </c>
      <c r="E49" s="366"/>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57" t="s">
        <v>489</v>
      </c>
      <c r="E50" s="358"/>
      <c r="F50" s="47"/>
      <c r="G50" s="359"/>
      <c r="H50" s="360"/>
      <c r="I50" s="360"/>
      <c r="J50" s="361"/>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57" t="s">
        <v>489</v>
      </c>
      <c r="E51" s="358"/>
      <c r="F51" s="47"/>
      <c r="G51" s="359"/>
      <c r="H51" s="360"/>
      <c r="I51" s="360"/>
      <c r="J51" s="361"/>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57" t="s">
        <v>489</v>
      </c>
      <c r="E52" s="358"/>
      <c r="F52" s="47"/>
      <c r="G52" s="359"/>
      <c r="H52" s="360"/>
      <c r="I52" s="360"/>
      <c r="J52" s="361"/>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57" t="s">
        <v>489</v>
      </c>
      <c r="E53" s="358"/>
      <c r="F53" s="47"/>
      <c r="G53" s="359"/>
      <c r="H53" s="360"/>
      <c r="I53" s="360"/>
      <c r="J53" s="361"/>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66" t="str">
        <f ca="1">D25</f>
        <v>Answer</v>
      </c>
      <c r="E55" s="366"/>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78" t="s">
        <v>2482</v>
      </c>
      <c r="E56" s="379"/>
      <c r="F56" s="47"/>
      <c r="G56" s="359"/>
      <c r="H56" s="360"/>
      <c r="I56" s="360"/>
      <c r="J56" s="361"/>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78" t="s">
        <v>2482</v>
      </c>
      <c r="E57" s="379"/>
      <c r="F57" s="47"/>
      <c r="G57" s="359"/>
      <c r="H57" s="360"/>
      <c r="I57" s="360"/>
      <c r="J57" s="361"/>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78" t="s">
        <v>2482</v>
      </c>
      <c r="E58" s="379"/>
      <c r="F58" s="47"/>
      <c r="G58" s="359"/>
      <c r="H58" s="360"/>
      <c r="I58" s="360"/>
      <c r="J58" s="361"/>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78" t="s">
        <v>2482</v>
      </c>
      <c r="E59" s="379"/>
      <c r="F59" s="47"/>
      <c r="G59" s="359"/>
      <c r="H59" s="360"/>
      <c r="I59" s="360"/>
      <c r="J59" s="361"/>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66" t="str">
        <f ca="1">D25</f>
        <v>Answer</v>
      </c>
      <c r="E61" s="366"/>
      <c r="F61" s="18"/>
      <c r="G61" s="44" t="str">
        <f ca="1">G25</f>
        <v>Comments</v>
      </c>
      <c r="H61" s="363"/>
      <c r="I61" s="363"/>
      <c r="J61" s="363"/>
      <c r="K61" s="36"/>
      <c r="L61" s="111" t="s">
        <v>1236</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76" t="s">
        <v>489</v>
      </c>
      <c r="E62" s="377"/>
      <c r="F62" s="47"/>
      <c r="G62" s="359"/>
      <c r="H62" s="360"/>
      <c r="I62" s="360"/>
      <c r="J62" s="361"/>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57" t="s">
        <v>489</v>
      </c>
      <c r="E63" s="358"/>
      <c r="F63" s="47"/>
      <c r="G63" s="359"/>
      <c r="H63" s="360"/>
      <c r="I63" s="360"/>
      <c r="J63" s="361"/>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57" t="s">
        <v>489</v>
      </c>
      <c r="E64" s="358"/>
      <c r="F64" s="47"/>
      <c r="G64" s="359"/>
      <c r="H64" s="360"/>
      <c r="I64" s="360"/>
      <c r="J64" s="361"/>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57" t="s">
        <v>489</v>
      </c>
      <c r="E65" s="358"/>
      <c r="F65" s="47"/>
      <c r="G65" s="359"/>
      <c r="H65" s="360"/>
      <c r="I65" s="360"/>
      <c r="J65" s="361"/>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66" t="str">
        <f ca="1">D25</f>
        <v>Answer</v>
      </c>
      <c r="E67" s="366"/>
      <c r="F67" s="18"/>
      <c r="G67" s="44" t="str">
        <f ca="1">G25</f>
        <v>Comments</v>
      </c>
      <c r="H67" s="363" t="str">
        <f>IF(Q75="(*)","Click here to enter smelter names","")</f>
        <v/>
      </c>
      <c r="I67" s="363"/>
      <c r="J67" s="363"/>
      <c r="K67" s="36"/>
      <c r="L67" s="111" t="s">
        <v>1236</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57" t="s">
        <v>488</v>
      </c>
      <c r="E68" s="358"/>
      <c r="F68" s="48"/>
      <c r="G68" s="359"/>
      <c r="H68" s="360"/>
      <c r="I68" s="360"/>
      <c r="J68" s="361"/>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57" t="s">
        <v>488</v>
      </c>
      <c r="E69" s="358"/>
      <c r="F69" s="48"/>
      <c r="G69" s="359"/>
      <c r="H69" s="360"/>
      <c r="I69" s="360"/>
      <c r="J69" s="361"/>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57" t="s">
        <v>488</v>
      </c>
      <c r="E70" s="358"/>
      <c r="F70" s="48"/>
      <c r="G70" s="359"/>
      <c r="H70" s="360"/>
      <c r="I70" s="360"/>
      <c r="J70" s="361"/>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57" t="s">
        <v>488</v>
      </c>
      <c r="E71" s="358"/>
      <c r="F71" s="50"/>
      <c r="G71" s="359"/>
      <c r="H71" s="360"/>
      <c r="I71" s="360"/>
      <c r="J71" s="361"/>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62" t="str">
        <f ca="1">OFFSET(L!$C$1,MATCH("Declaration"&amp;ADDRESS(ROW(),COLUMN(),4),L!$A:$A,0)-1,SL,,)</f>
        <v>Answer the Following Questions at a Company Level</v>
      </c>
      <c r="C73" s="362"/>
      <c r="D73" s="362"/>
      <c r="E73" s="362"/>
      <c r="F73" s="362"/>
      <c r="G73" s="362"/>
      <c r="H73" s="362"/>
      <c r="I73" s="362"/>
      <c r="J73" s="362"/>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64" t="str">
        <f ca="1">D25</f>
        <v>Answer</v>
      </c>
      <c r="E74" s="364"/>
      <c r="F74" s="53"/>
      <c r="G74" s="364" t="str">
        <f ca="1">G25</f>
        <v>Comments</v>
      </c>
      <c r="H74" s="364" t="e">
        <f>HLOOKUP(SL,LT,$O74,0)</f>
        <v>#NAME?</v>
      </c>
      <c r="I74" s="364"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57" t="s">
        <v>488</v>
      </c>
      <c r="E75" s="358"/>
      <c r="F75" s="57"/>
      <c r="G75" s="359"/>
      <c r="H75" s="360"/>
      <c r="I75" s="360"/>
      <c r="J75" s="361"/>
      <c r="K75" s="36"/>
      <c r="L75" s="113" t="s">
        <v>1237</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65"/>
      <c r="H76" s="365"/>
      <c r="I76" s="365"/>
      <c r="J76" s="365"/>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57" t="s">
        <v>488</v>
      </c>
      <c r="E77" s="358"/>
      <c r="F77" s="57"/>
      <c r="G77" s="385" t="s">
        <v>15880</v>
      </c>
      <c r="H77" s="386"/>
      <c r="I77" s="386"/>
      <c r="J77" s="387"/>
      <c r="K77" s="36"/>
      <c r="L77" s="113" t="s">
        <v>1238</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57" t="s">
        <v>488</v>
      </c>
      <c r="E79" s="358"/>
      <c r="F79" s="57"/>
      <c r="G79" s="359"/>
      <c r="H79" s="360"/>
      <c r="I79" s="360"/>
      <c r="J79" s="361"/>
      <c r="K79" s="36"/>
      <c r="L79" s="113" t="s">
        <v>1238</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57" t="s">
        <v>488</v>
      </c>
      <c r="E81" s="358"/>
      <c r="F81" s="57"/>
      <c r="G81" s="359"/>
      <c r="H81" s="360"/>
      <c r="I81" s="360"/>
      <c r="J81" s="361"/>
      <c r="K81" s="36"/>
      <c r="L81" s="113" t="s">
        <v>1297</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57" t="s">
        <v>14982</v>
      </c>
      <c r="E83" s="358"/>
      <c r="F83" s="57"/>
      <c r="G83" s="359"/>
      <c r="H83" s="360"/>
      <c r="I83" s="360"/>
      <c r="J83" s="361"/>
      <c r="K83" s="36"/>
      <c r="L83" s="113" t="s">
        <v>1238</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0" t="s">
        <v>488</v>
      </c>
      <c r="E85" s="371"/>
      <c r="F85" s="57"/>
      <c r="G85" s="359"/>
      <c r="H85" s="360"/>
      <c r="I85" s="360"/>
      <c r="J85" s="361"/>
      <c r="K85" s="36"/>
      <c r="L85" s="113" t="s">
        <v>1238</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65"/>
      <c r="H86" s="365"/>
      <c r="I86" s="365"/>
      <c r="J86" s="365"/>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57" t="s">
        <v>488</v>
      </c>
      <c r="E87" s="358"/>
      <c r="F87" s="57"/>
      <c r="G87" s="359"/>
      <c r="H87" s="360"/>
      <c r="I87" s="360"/>
      <c r="J87" s="361"/>
      <c r="K87" s="36"/>
      <c r="L87" s="113" t="s">
        <v>1236</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72"/>
      <c r="H88" s="372"/>
      <c r="I88" s="372"/>
      <c r="J88" s="372"/>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57" t="s">
        <v>489</v>
      </c>
      <c r="E89" s="358"/>
      <c r="F89" s="57"/>
      <c r="G89" s="359"/>
      <c r="H89" s="360"/>
      <c r="I89" s="360"/>
      <c r="J89" s="361"/>
      <c r="K89" s="36"/>
      <c r="L89" s="113" t="s">
        <v>1238</v>
      </c>
      <c r="M89" s="112"/>
      <c r="P89" s="3"/>
      <c r="Q89" s="3"/>
      <c r="R89" s="3"/>
      <c r="S89" s="3"/>
      <c r="T89" s="3"/>
      <c r="U89" s="3"/>
      <c r="V89" s="3"/>
      <c r="W89" s="3"/>
      <c r="X89" s="3"/>
      <c r="Y89" s="3"/>
      <c r="Z89" s="3"/>
      <c r="AA89" s="3"/>
      <c r="AB89" s="3"/>
      <c r="AC89" s="3"/>
      <c r="AD89" s="3"/>
      <c r="AE89" s="3"/>
      <c r="AF89" s="3"/>
      <c r="AG89" s="3"/>
      <c r="AH89" s="3"/>
    </row>
    <row r="90" spans="1:34" ht="16.2">
      <c r="A90" s="41"/>
      <c r="B90" s="369" t="str">
        <f>IF(OR($D$8="",$I$3=""),"","Click here to check required fields completion")</f>
        <v/>
      </c>
      <c r="C90" s="369"/>
      <c r="D90" s="369"/>
      <c r="E90" s="369"/>
      <c r="F90" s="369"/>
      <c r="G90" s="369"/>
      <c r="H90" s="369"/>
      <c r="I90" s="369"/>
      <c r="J90" s="369"/>
      <c r="K90" s="36"/>
      <c r="L90" s="100"/>
      <c r="P90" s="3"/>
      <c r="Q90" s="3"/>
      <c r="R90" s="3"/>
      <c r="S90" s="3"/>
      <c r="T90" s="3"/>
      <c r="U90" s="3"/>
      <c r="V90" s="3"/>
      <c r="W90" s="3"/>
      <c r="X90" s="3"/>
      <c r="Y90" s="3"/>
      <c r="Z90" s="3"/>
      <c r="AA90" s="3"/>
      <c r="AB90" s="3"/>
      <c r="AC90" s="3"/>
      <c r="AD90" s="3"/>
      <c r="AE90" s="3"/>
      <c r="AF90" s="3"/>
      <c r="AG90" s="3"/>
      <c r="AH90" s="3"/>
    </row>
    <row r="91" spans="1:34" ht="16.8" thickBot="1">
      <c r="A91" s="367" t="str">
        <f ca="1">OFFSET(L!$C$1,MATCH("General"&amp;"Cpy",L!$A:$A,0)-1,SL,,)</f>
        <v>© 2023 Responsible Minerals Initiative. All rights reserved.</v>
      </c>
      <c r="B91" s="368"/>
      <c r="C91" s="368"/>
      <c r="D91" s="368"/>
      <c r="E91" s="368"/>
      <c r="F91" s="368"/>
      <c r="G91" s="368"/>
      <c r="H91" s="368"/>
      <c r="I91" s="368"/>
      <c r="J91" s="368"/>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1" t="str">
        <f>IF(AND(OR($D$26="Yes",$D$26=""),OR($D$32="Yes",$D$32="")),"Yes","")</f>
        <v>Yes</v>
      </c>
      <c r="E96" s="281" t="str">
        <f>IF(AND(OR($D$26="Yes",$D$26=""),OR($D$32="Yes",$D$32="")),"100%","")</f>
        <v>100%</v>
      </c>
      <c r="G96" s="281" t="str">
        <f>IF(OR($D$26="Yes",$D$26=""),"Yes","")</f>
        <v>Yes</v>
      </c>
    </row>
    <row r="97" spans="2:7" ht="13.5" hidden="1" customHeight="1">
      <c r="B97" s="56" t="s">
        <v>489</v>
      </c>
      <c r="D97" s="281" t="str">
        <f>IF(AND(OR($D$26="Yes",$D$26=""),OR($D$32="Yes",$D$32="")),"No","")</f>
        <v>No</v>
      </c>
      <c r="E97" s="281" t="str">
        <f>IF(AND(OR($D$26="Yes",$D$26=""),OR($D$32="Yes",$D$32="")),"Greater than 90%","")</f>
        <v>Greater than 90%</v>
      </c>
      <c r="G97" s="281" t="str">
        <f>IF(OR($D$26="Yes",$D$26=""),"No","")</f>
        <v>No</v>
      </c>
    </row>
    <row r="98" spans="2:7" ht="15" hidden="1">
      <c r="B98" s="56" t="s">
        <v>490</v>
      </c>
      <c r="D98" s="281" t="str">
        <f>IF(AND(OR($D$26="Yes",$D$26=""),OR($D$32="Yes",$D$32="")),"Unknown","")</f>
        <v>Unknown</v>
      </c>
      <c r="E98" s="281" t="str">
        <f>IF(AND(OR($D$26="Yes",$D$26=""),OR($D$32="Yes",$D$32="")),"Greater than 75%","")</f>
        <v>Greater than 75%</v>
      </c>
      <c r="G98" s="281" t="str">
        <f>IF(OR($D$27="Yes",$D$27=""),"Yes","")</f>
        <v>Yes</v>
      </c>
    </row>
    <row r="99" spans="2:7" ht="15" hidden="1">
      <c r="B99" s="188">
        <v>1</v>
      </c>
      <c r="D99" s="281" t="str">
        <f>IF(AND(OR($D$27="Yes",$D$27=""),OR($D$33="Yes",$D$33="")),"Yes","")</f>
        <v>Yes</v>
      </c>
      <c r="E99" s="281" t="str">
        <f>IF(AND(OR($D$26="Yes",$D$26=""),OR($D$32="Yes",$D$32="")),"Greater than 50%","")</f>
        <v>Greater than 50%</v>
      </c>
      <c r="G99" s="281" t="str">
        <f>IF(OR($D$27="Yes",$D$27=""),"No","")</f>
        <v>No</v>
      </c>
    </row>
    <row r="100" spans="2:7" ht="15" hidden="1">
      <c r="B100" s="236" t="s">
        <v>2480</v>
      </c>
      <c r="D100" s="281" t="str">
        <f>IF(AND(OR($D$27="Yes",$D$27=""),OR($D$33="Yes",$D$33="")),"No","")</f>
        <v>No</v>
      </c>
      <c r="E100" s="281" t="str">
        <f>IF(AND(OR($D$26="Yes",$D$26=""),OR($D$32="Yes",$D$32="")),"50% or less","")</f>
        <v>50% or less</v>
      </c>
      <c r="G100" s="281" t="str">
        <f>IF(OR($D$28="Yes",$D$28=""),"Yes","")</f>
        <v>Yes</v>
      </c>
    </row>
    <row r="101" spans="2:7" ht="15" hidden="1">
      <c r="B101" s="236" t="s">
        <v>2481</v>
      </c>
      <c r="D101" s="281" t="str">
        <f>IF(AND(OR($D$27="Yes",$D$27=""),OR($D$33="Yes",$D$33="")),"Unknown","")</f>
        <v>Unknown</v>
      </c>
      <c r="E101" s="281" t="str">
        <f>IF(AND(OR($D$26="Yes",$D$26=""),OR($D$32="Yes",$D$32="")),"None","")</f>
        <v>None</v>
      </c>
      <c r="G101" s="281" t="str">
        <f>IF(OR($D$28="Yes",$D$28=""),"No","")</f>
        <v>No</v>
      </c>
    </row>
    <row r="102" spans="2:7" ht="15" hidden="1">
      <c r="B102" s="236" t="s">
        <v>2482</v>
      </c>
      <c r="D102" s="281" t="str">
        <f>IF(AND(OR($D$28="Yes",$D$28=""),OR($D$34="Yes",$D$34="")),"Yes","")</f>
        <v>Yes</v>
      </c>
      <c r="E102" s="281" t="str">
        <f>IF(AND(OR($D$27="Yes",$D$27=""),OR($D$33="Yes",$D$33="")),"100%","")</f>
        <v>100%</v>
      </c>
      <c r="G102" s="281" t="str">
        <f>IF(OR($D$29="Yes",$D$29=""),"Yes","")</f>
        <v>Yes</v>
      </c>
    </row>
    <row r="103" spans="2:7" ht="15" hidden="1">
      <c r="B103" s="236" t="s">
        <v>2483</v>
      </c>
      <c r="D103" s="281" t="str">
        <f>IF(AND(OR($D$28="Yes",$D$28=""),OR($D$34="Yes",$D$34="")),"No","")</f>
        <v>No</v>
      </c>
      <c r="E103" s="281" t="str">
        <f>IF(AND(OR($D$27="Yes",$D$27=""),OR($D$33="Yes",$D$33="")),"Greater than 90%","")</f>
        <v>Greater than 90%</v>
      </c>
      <c r="G103" s="281" t="str">
        <f>IF(OR($D$29="Yes",$D$29=""),"No","")</f>
        <v>No</v>
      </c>
    </row>
    <row r="104" spans="2:7" ht="15" hidden="1">
      <c r="B104" s="236" t="s">
        <v>491</v>
      </c>
      <c r="D104" s="281" t="str">
        <f>IF(AND(OR($D$28="Yes",$D$28=""),OR($D$34="Yes",$D$34="")),"Unknown","")</f>
        <v>Unknown</v>
      </c>
      <c r="E104" s="281" t="str">
        <f>IF(AND(OR($D$27="Yes",$D$27=""),OR($D$33="Yes",$D$33="")),"Greater than 75%","")</f>
        <v>Greater than 75%</v>
      </c>
    </row>
    <row r="105" spans="2:7" ht="15" hidden="1">
      <c r="B105" s="236" t="s">
        <v>14982</v>
      </c>
      <c r="D105" s="281" t="str">
        <f>IF(AND(OR($D$29="Yes",$D$29=""),OR($D$35="Yes",$D$35="")),"Yes","")</f>
        <v>Yes</v>
      </c>
      <c r="E105" s="281" t="str">
        <f>IF(AND(OR($D$27="Yes",$D$27=""),OR($D$33="Yes",$D$33="")),"Greater than 50%","")</f>
        <v>Greater than 50%</v>
      </c>
    </row>
    <row r="106" spans="2:7" ht="15" hidden="1">
      <c r="B106" s="236" t="s">
        <v>12394</v>
      </c>
      <c r="D106" s="281" t="str">
        <f>IF(AND(OR($D$29="Yes",$D$29=""),OR($D$35="Yes",$D$35="")),"No","")</f>
        <v>No</v>
      </c>
      <c r="E106" s="281" t="str">
        <f>IF(AND(OR($D$27="Yes",$D$27=""),OR($D$33="Yes",$D$33="")),"50% or less","")</f>
        <v>50% or less</v>
      </c>
    </row>
    <row r="107" spans="2:7" ht="15" hidden="1">
      <c r="B107" s="236" t="s">
        <v>489</v>
      </c>
      <c r="D107" s="281" t="str">
        <f>IF(AND(OR($D$29="Yes",$D$29=""),OR($D$35="Yes",$D$35="")),"Unknown","")</f>
        <v>Unknown</v>
      </c>
      <c r="E107" s="281" t="str">
        <f>IF(AND(OR($D$27="Yes",$D$27=""),OR($D$33="Yes",$D$33="")),"None","")</f>
        <v>None</v>
      </c>
    </row>
    <row r="108" spans="2:7" ht="15" hidden="1">
      <c r="B108" s="236" t="s">
        <v>13974</v>
      </c>
      <c r="E108" s="281" t="str">
        <f>IF(AND(OR($D$28="Yes",$D$28=""),OR($D$34="Yes",$D$34="")),"100%","")</f>
        <v>100%</v>
      </c>
    </row>
    <row r="109" spans="2:7" ht="15" hidden="1">
      <c r="B109" s="236" t="s">
        <v>13976</v>
      </c>
      <c r="E109" s="281" t="str">
        <f>IF(AND(OR($D$28="Yes",$D$28=""),OR($D$34="Yes",$D$34="")),"Greater than 90%","")</f>
        <v>Greater than 90%</v>
      </c>
    </row>
    <row r="110" spans="2:7" ht="15" hidden="1">
      <c r="B110" s="236" t="s">
        <v>13977</v>
      </c>
      <c r="E110" s="281" t="str">
        <f>IF(AND(OR($D$28="Yes",$D$28=""),OR($D$34="Yes",$D$34="")),"Greater than 75%","")</f>
        <v>Greater than 75%</v>
      </c>
    </row>
    <row r="111" spans="2:7" ht="15" hidden="1">
      <c r="B111" s="236" t="s">
        <v>489</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90" priority="161" stopIfTrue="1">
      <formula>IF($D$22="",TRUE)</formula>
    </cfRule>
  </conditionalFormatting>
  <conditionalFormatting sqref="D26:E26">
    <cfRule type="expression" dxfId="89" priority="139" stopIfTrue="1">
      <formula>IF($D$26="",TRUE)</formula>
    </cfRule>
  </conditionalFormatting>
  <conditionalFormatting sqref="D27:E27">
    <cfRule type="expression" dxfId="88" priority="146" stopIfTrue="1">
      <formula>IF($D$27="",TRUE)</formula>
    </cfRule>
  </conditionalFormatting>
  <conditionalFormatting sqref="D28:E28">
    <cfRule type="expression" dxfId="87" priority="147" stopIfTrue="1">
      <formula>IF($D$28="",TRUE)</formula>
    </cfRule>
  </conditionalFormatting>
  <conditionalFormatting sqref="D29:E29">
    <cfRule type="expression" dxfId="86" priority="148" stopIfTrue="1">
      <formula>IF($D$29="",TRUE)</formula>
    </cfRule>
  </conditionalFormatting>
  <conditionalFormatting sqref="D32:E32">
    <cfRule type="expression" dxfId="85" priority="57" stopIfTrue="1">
      <formula>IF(AND(OR($D$26="Yes",$D$26=""),$D$32=""),1,0)</formula>
    </cfRule>
    <cfRule type="expression" dxfId="84" priority="144" stopIfTrue="1">
      <formula>$P$26=""</formula>
    </cfRule>
  </conditionalFormatting>
  <conditionalFormatting sqref="D33:E33">
    <cfRule type="expression" dxfId="83" priority="45" stopIfTrue="1">
      <formula>$P$27=""</formula>
    </cfRule>
    <cfRule type="expression" dxfId="82" priority="44" stopIfTrue="1">
      <formula>IF(AND(OR($D$27="Yes",$D$27=""),$D$33=""),1,0)</formula>
    </cfRule>
  </conditionalFormatting>
  <conditionalFormatting sqref="D34:E34">
    <cfRule type="expression" dxfId="81" priority="3" stopIfTrue="1">
      <formula>IF(AND(OR($D$28="Yes",$D$28=""),$D$34=""),1,0)</formula>
    </cfRule>
    <cfRule type="expression" dxfId="80" priority="4" stopIfTrue="1">
      <formula>$P$28=""</formula>
    </cfRule>
  </conditionalFormatting>
  <conditionalFormatting sqref="D35:E35">
    <cfRule type="expression" dxfId="79" priority="41" stopIfTrue="1">
      <formula>IF(AND(OR($D$29="Yes",$D$29=""),$D$35=""),1,0)</formula>
    </cfRule>
    <cfRule type="expression" dxfId="78" priority="165" stopIfTrue="1">
      <formula>$P$29=""</formula>
    </cfRule>
  </conditionalFormatting>
  <conditionalFormatting sqref="D38:E38 D44:E44 D50:E50 D56:E56 D62:E62 D68:E68">
    <cfRule type="expression" dxfId="77" priority="20" stopIfTrue="1">
      <formula>$P$26=""</formula>
    </cfRule>
    <cfRule type="expression" dxfId="76" priority="21" stopIfTrue="1">
      <formula>$P$32=""</formula>
    </cfRule>
  </conditionalFormatting>
  <conditionalFormatting sqref="D38:E38">
    <cfRule type="expression" dxfId="75" priority="56" stopIfTrue="1">
      <formula>IF(AND(OR($D$26="Yes",$D$26=""),OR($D$32="Yes",$D$32=""),D38=""),1,0)</formula>
    </cfRule>
  </conditionalFormatting>
  <conditionalFormatting sqref="D39:E39 D45:E45 D51:E51 D57:E57 D63:E63 D69:E69">
    <cfRule type="expression" dxfId="74" priority="14" stopIfTrue="1">
      <formula>$P$33=""</formula>
    </cfRule>
    <cfRule type="expression" dxfId="73" priority="15" stopIfTrue="1">
      <formula>$P$39=""</formula>
    </cfRule>
  </conditionalFormatting>
  <conditionalFormatting sqref="D39:E39">
    <cfRule type="expression" dxfId="72" priority="52" stopIfTrue="1">
      <formula>IF(AND(OR($D$27="Yes",$D$27=""),OR($D$33="Yes",$D$33=""),D39=""),1,0)</formula>
    </cfRule>
  </conditionalFormatting>
  <conditionalFormatting sqref="D40:E40 D46:E46 D52:E52 D58:E58 D64:E64 D70:E70">
    <cfRule type="expression" dxfId="71" priority="9" stopIfTrue="1">
      <formula>$P$28=""</formula>
    </cfRule>
    <cfRule type="expression" dxfId="70" priority="10" stopIfTrue="1">
      <formula>$P$34=""</formula>
    </cfRule>
  </conditionalFormatting>
  <conditionalFormatting sqref="D40:E40">
    <cfRule type="expression" dxfId="69" priority="51" stopIfTrue="1">
      <formula>IF(AND(OR($D$28="Yes",$D$28=""),OR($D$34="Yes",$D$34=""),D40=""),1,0)</formula>
    </cfRule>
  </conditionalFormatting>
  <conditionalFormatting sqref="D41:E41 D47:E47 D53:E53 D59:E59 D65:E65 D71:E71">
    <cfRule type="expression" dxfId="68" priority="5" stopIfTrue="1">
      <formula>$P$29=""</formula>
    </cfRule>
    <cfRule type="expression" dxfId="67" priority="6" stopIfTrue="1">
      <formula>$P$35=""</formula>
    </cfRule>
  </conditionalFormatting>
  <conditionalFormatting sqref="D41:E41">
    <cfRule type="expression" dxfId="66" priority="167" stopIfTrue="1">
      <formula>IF(AND(OR($D$29="Yes",$D$29=""),OR($D$35="Yes",$D$35=""),D41=""),1,0)</formula>
    </cfRule>
  </conditionalFormatting>
  <conditionalFormatting sqref="D44:E44">
    <cfRule type="expression" dxfId="65" priority="55" stopIfTrue="1">
      <formula>IF(AND(OR($D$26="Yes",$D$26=""),OR($D$32="Yes",$D$32=""),D44=""),1,0)</formula>
    </cfRule>
  </conditionalFormatting>
  <conditionalFormatting sqref="D45:E45">
    <cfRule type="expression" dxfId="64" priority="17" stopIfTrue="1">
      <formula>IF(AND(OR($D$27="Yes",$D$27=""),OR($D$33="Yes",$D$33=""),D45=""),1,0)</formula>
    </cfRule>
  </conditionalFormatting>
  <conditionalFormatting sqref="D46:E46">
    <cfRule type="expression" dxfId="63" priority="42" stopIfTrue="1">
      <formula>IF(AND(OR($D$28="Yes",$D$28=""),OR($D$34="Yes",$D$34=""),D46=""),1,0)</formula>
    </cfRule>
  </conditionalFormatting>
  <conditionalFormatting sqref="D47:E47">
    <cfRule type="expression" dxfId="62" priority="50" stopIfTrue="1">
      <formula>IF(AND(OR($D$29="Yes",$D$29=""),OR($D$35="Yes",$D$35=""),D47=""),1,0)</formula>
    </cfRule>
  </conditionalFormatting>
  <conditionalFormatting sqref="D50:E50">
    <cfRule type="expression" dxfId="61" priority="23" stopIfTrue="1">
      <formula>IF(AND(OR($D$26="Yes",$D$26=""),OR($D$32="Yes",$D$32=""),D50=""),1,0)</formula>
    </cfRule>
  </conditionalFormatting>
  <conditionalFormatting sqref="D51:E51">
    <cfRule type="expression" dxfId="60" priority="162" stopIfTrue="1">
      <formula>IF(AND(OR($D$27="Yes",$D$27=""),OR($D$33="Yes",$D$33=""),D51=""),1,0)</formula>
    </cfRule>
  </conditionalFormatting>
  <conditionalFormatting sqref="D52:E52">
    <cfRule type="expression" dxfId="59" priority="13" stopIfTrue="1">
      <formula>IF(AND(OR($D$28="Yes",$D$28=""),OR($D$34="Yes",$D$34=""),D52=""),1,0)</formula>
    </cfRule>
  </conditionalFormatting>
  <conditionalFormatting sqref="D53:E53">
    <cfRule type="expression" dxfId="58" priority="36" stopIfTrue="1">
      <formula>IF(AND(OR($D$29="Yes",$D$29=""),OR($D$35="Yes",$D$35=""),D53=""),1,0)</formula>
    </cfRule>
  </conditionalFormatting>
  <conditionalFormatting sqref="D56:E56">
    <cfRule type="expression" dxfId="57" priority="31" stopIfTrue="1">
      <formula>IF(AND(OR($D$26="Yes",$D$26=""),OR($D$32="Yes",$D$32=""),D56=""),1,0)</formula>
    </cfRule>
  </conditionalFormatting>
  <conditionalFormatting sqref="D57:E57">
    <cfRule type="expression" dxfId="56" priority="19" stopIfTrue="1">
      <formula>IF(AND(OR($D$27="Yes",$D$27=""),OR($D$33="Yes",$D$33=""),D57=""),1,0)</formula>
    </cfRule>
  </conditionalFormatting>
  <conditionalFormatting sqref="D58:E58">
    <cfRule type="expression" dxfId="55" priority="12" stopIfTrue="1">
      <formula>IF(AND(OR($D$28="Yes",$D$28=""),OR($D$34="Yes",$D$34=""),D58=""),1,0)</formula>
    </cfRule>
  </conditionalFormatting>
  <conditionalFormatting sqref="D59:E59">
    <cfRule type="expression" dxfId="54" priority="8" stopIfTrue="1">
      <formula>IF(AND(OR($D$29="Yes",$D$29=""),OR($D$35="Yes",$D$35=""),D59=""),1,0)</formula>
    </cfRule>
  </conditionalFormatting>
  <conditionalFormatting sqref="D62:E62">
    <cfRule type="expression" dxfId="53" priority="30" stopIfTrue="1">
      <formula>IF(AND(OR($D$26="Yes",$D$26=""),OR($D$32="Yes",$D$32=""),D62=""),1,0)</formula>
    </cfRule>
  </conditionalFormatting>
  <conditionalFormatting sqref="D63:E63">
    <cfRule type="expression" dxfId="52" priority="16" stopIfTrue="1">
      <formula>IF(AND(OR($D$27="Yes",$D$27=""),OR($D$33="Yes",$D$33=""),D63=""),1,0)</formula>
    </cfRule>
  </conditionalFormatting>
  <conditionalFormatting sqref="D64:E64">
    <cfRule type="expression" dxfId="51" priority="11" stopIfTrue="1">
      <formula>IF(AND(OR($D$28="Yes",$D$28=""),OR($D$34="Yes",$D$34=""),D64=""),1,0)</formula>
    </cfRule>
  </conditionalFormatting>
  <conditionalFormatting sqref="D65:E65">
    <cfRule type="expression" dxfId="50" priority="7" stopIfTrue="1">
      <formula>IF(AND(OR($D$29="Yes",$D$29=""),OR($D$35="Yes",$D$35=""),D65=""),1,0)</formula>
    </cfRule>
  </conditionalFormatting>
  <conditionalFormatting sqref="D68:E68">
    <cfRule type="expression" dxfId="49" priority="22" stopIfTrue="1">
      <formula>IF(AND(OR($D$26="Yes",$D$26=""),OR($D$32="Yes",$D$32=""),D68=""),1,0)</formula>
    </cfRule>
  </conditionalFormatting>
  <conditionalFormatting sqref="D69:E69">
    <cfRule type="expression" dxfId="48" priority="18" stopIfTrue="1">
      <formula>IF(AND(OR($D$27="Yes",$D$27=""),OR($D$33="Yes",$D$33=""),D69=""),1,0)</formula>
    </cfRule>
  </conditionalFormatting>
  <conditionalFormatting sqref="D70:E70">
    <cfRule type="expression" dxfId="47" priority="164" stopIfTrue="1">
      <formula>IF(AND(OR($D$28="Yes",$D$28=""),OR($D$34="Yes",$D$34=""),D70=""),1,0)</formula>
    </cfRule>
  </conditionalFormatting>
  <conditionalFormatting sqref="D71:E71">
    <cfRule type="expression" dxfId="46" priority="166" stopIfTrue="1">
      <formula>IF(AND(OR($D$29="Yes",$D$29=""),OR($D$35="Yes",$D$35=""),D71=""),1,0)</formula>
    </cfRule>
  </conditionalFormatting>
  <conditionalFormatting sqref="D75:E75 D77:E77 D79:E79 D81:E81 D83 D85:E85 D87:E87 D89:E89">
    <cfRule type="expression" dxfId="45" priority="87" stopIfTrue="1">
      <formula>AND(OR($D$26="No",AND($D$26="Yes",$D$32="No")),OR($D$27="No",AND($D$27="Yes",$D$33="No")),OR($D$28="No",AND($D$28="Yes",$D$34="No")),OR($D$29="No",AND($D$29="Yes",$D$35="No")))</formula>
    </cfRule>
    <cfRule type="expression" dxfId="44" priority="88" stopIfTrue="1">
      <formula>IF(D75="",TRUE)</formula>
    </cfRule>
  </conditionalFormatting>
  <conditionalFormatting sqref="D9:G9">
    <cfRule type="expression" dxfId="43" priority="154" stopIfTrue="1">
      <formula>IF($D$9="",TRUE)</formula>
    </cfRule>
  </conditionalFormatting>
  <conditionalFormatting sqref="D8:J8">
    <cfRule type="expression" dxfId="42" priority="153" stopIfTrue="1">
      <formula>IF($D$8="",TRUE)</formula>
    </cfRule>
  </conditionalFormatting>
  <conditionalFormatting sqref="D10:J10">
    <cfRule type="expression" dxfId="41" priority="168" stopIfTrue="1">
      <formula>IF(AND($D$10="",$D$9=$R$9),TRUE)</formula>
    </cfRule>
    <cfRule type="expression" dxfId="40" priority="58" stopIfTrue="1">
      <formula>IF($D$9=$Q$9,TRUE)</formula>
    </cfRule>
  </conditionalFormatting>
  <conditionalFormatting sqref="D15:J15">
    <cfRule type="expression" dxfId="39" priority="155" stopIfTrue="1">
      <formula>IF($D$15="",TRUE)</formula>
    </cfRule>
  </conditionalFormatting>
  <conditionalFormatting sqref="D16:J16">
    <cfRule type="expression" dxfId="38" priority="156" stopIfTrue="1">
      <formula>IF($D$16="",TRUE)</formula>
    </cfRule>
  </conditionalFormatting>
  <conditionalFormatting sqref="D17:J17">
    <cfRule type="expression" dxfId="37" priority="24" stopIfTrue="1">
      <formula>IF($D$17="",TRUE)</formula>
    </cfRule>
  </conditionalFormatting>
  <conditionalFormatting sqref="D18:J18">
    <cfRule type="expression" dxfId="36" priority="158" stopIfTrue="1">
      <formula>IF($D$18="",TRUE)</formula>
    </cfRule>
  </conditionalFormatting>
  <conditionalFormatting sqref="G77:J77">
    <cfRule type="expression" dxfId="35" priority="59" stopIfTrue="1">
      <formula>IF(AND($D$77="Yes",$G$77=""),TRUE)</formula>
    </cfRule>
  </conditionalFormatting>
  <conditionalFormatting sqref="G85:J85">
    <cfRule type="expression" dxfId="34" priority="49" stopIfTrue="1">
      <formula>IF(AND($D$85="Yes, using other format (describe)",$G$85=""),TRUE)</formula>
    </cfRule>
  </conditionalFormatting>
  <conditionalFormatting sqref="D20:J20">
    <cfRule type="expression" dxfId="33" priority="2" stopIfTrue="1">
      <formula>IF($D$16="",TRUE)</formula>
    </cfRule>
  </conditionalFormatting>
  <conditionalFormatting sqref="D21:J21">
    <cfRule type="expression" dxfId="32" priority="1" stopIfTrue="1">
      <formula>IF($D$17="",TRUE)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7"/>
  <sheetViews>
    <sheetView showGridLines="0" showZeros="0" zoomScale="70" zoomScaleNormal="70" zoomScalePageLayoutView="55" workbookViewId="0">
      <selection activeCell="A12" sqref="A12"/>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8.2">
      <c r="A2" s="170"/>
      <c r="B2" s="187" t="str">
        <f ca="1">OFFSET(L!$C$1,MATCH("Smelter List"&amp;ADDRESS(ROW(),COLUMN(),4),L!$A:$A,0)-1,SL,,)</f>
        <v>TO BEGIN:</v>
      </c>
      <c r="C2" s="172"/>
      <c r="D2" s="172"/>
      <c r="E2" s="172"/>
      <c r="F2" s="193"/>
      <c r="G2" s="193"/>
      <c r="H2" s="193"/>
      <c r="I2" s="194"/>
      <c r="J2" s="416" t="str">
        <f ca="1">OFFSET(L!$C$1,MATCH("Smelter List"&amp;ADDRESS(ROW(),COLUMN(),4),L!$A:$A,0)-1,SL,,)</f>
        <v>Link to "RMAP Conformant Smelter List"</v>
      </c>
      <c r="K2" s="417"/>
      <c r="L2" s="417"/>
      <c r="M2" s="417"/>
      <c r="N2" s="417"/>
      <c r="O2" s="417"/>
      <c r="P2" s="195"/>
      <c r="Q2" s="196"/>
      <c r="R2" s="197"/>
      <c r="S2" s="197"/>
      <c r="T2" s="197"/>
      <c r="AH2" s="145" t="s">
        <v>488</v>
      </c>
    </row>
    <row r="3" spans="1:34" s="221" customFormat="1" ht="173.4" customHeight="1">
      <c r="A3" s="171"/>
      <c r="B3" s="41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18"/>
      <c r="D3" s="418"/>
      <c r="E3" s="418"/>
      <c r="F3" s="222"/>
      <c r="G3" s="419" t="str">
        <f ca="1">OFFSET(L!$C$1,MATCH("General"&amp;"Cpy",L!$A:$A,0)-1,SL,,)</f>
        <v>© 2023 Responsible Minerals Initiative. All rights reserved.</v>
      </c>
      <c r="H3" s="419"/>
      <c r="I3" s="420"/>
      <c r="J3" s="126"/>
      <c r="K3" s="127"/>
      <c r="M3" s="198"/>
      <c r="N3" s="198"/>
      <c r="O3" s="99"/>
      <c r="P3" s="99"/>
      <c r="Q3" s="199" t="s">
        <v>15794</v>
      </c>
      <c r="R3" s="216"/>
      <c r="S3" s="216"/>
      <c r="T3" s="216"/>
      <c r="W3" s="223" t="s">
        <v>1127</v>
      </c>
      <c r="X3" s="223" t="s">
        <v>1126</v>
      </c>
      <c r="Y3" s="223" t="s">
        <v>1128</v>
      </c>
      <c r="Z3" s="223" t="s">
        <v>1125</v>
      </c>
      <c r="AH3" s="145" t="s">
        <v>489</v>
      </c>
    </row>
    <row r="4" spans="1:34" s="159" customFormat="1" ht="60.6" thickBot="1">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95" customHeight="1" thickBot="1">
      <c r="A5" s="292" t="s">
        <v>654</v>
      </c>
      <c r="B5" s="293" t="s">
        <v>1125</v>
      </c>
      <c r="C5" s="293" t="s">
        <v>2284</v>
      </c>
      <c r="D5" s="294"/>
      <c r="E5" s="293" t="s">
        <v>15795</v>
      </c>
      <c r="F5" s="293" t="s">
        <v>654</v>
      </c>
      <c r="G5" s="293" t="s">
        <v>13240</v>
      </c>
      <c r="H5" s="295"/>
      <c r="I5" s="295" t="s">
        <v>1548</v>
      </c>
      <c r="J5" s="296" t="s">
        <v>1549</v>
      </c>
      <c r="K5" s="297" t="s">
        <v>15796</v>
      </c>
      <c r="L5" s="297" t="s">
        <v>15797</v>
      </c>
      <c r="M5" s="293"/>
      <c r="N5" s="297" t="s">
        <v>15798</v>
      </c>
      <c r="O5" s="298" t="s">
        <v>15799</v>
      </c>
      <c r="P5" s="299" t="s">
        <v>12460</v>
      </c>
      <c r="Q5" s="300" t="s">
        <v>15800</v>
      </c>
      <c r="R5" s="182" t="str">
        <f ca="1">IF(ISERROR($V5),"",OFFSET('Smelter Look-up'!$C$4,$V5-4,0)&amp;"")</f>
        <v>Argor-Heraeus S.A.</v>
      </c>
      <c r="S5" s="181" t="str">
        <f t="shared" ref="S5" ca="1" si="0">IF(B5="","",IF(ISERROR(MATCH($E5,CL,0)),"Unknown",INDIRECT("'C'!$A$"&amp;MATCH($E5,CL,0)+1)))</f>
        <v>CH</v>
      </c>
      <c r="T5" s="181" t="str">
        <f ca="1">IF(B5="","",IF(ISERROR(MATCH($J5,SorP!$B$1:$B$6279,0)),"",INDIRECT("'SorP'!$A$"&amp;MATCH($S5&amp;$J5,SorP!C:C,0))))</f>
        <v>CH-TI</v>
      </c>
      <c r="U5" s="201"/>
      <c r="V5" s="226">
        <f>IF(C5="",NA(),IF(OR(C5="Smelter not listed",C5="Smelter not yet identified"),MATCH($B5&amp;$D5,'Smelter Look-up'!$J:$J,0),MATCH($B5&amp;$C5,'Smelter Look-up'!$J:$J,0)))</f>
        <v>28</v>
      </c>
      <c r="X5" s="227">
        <f t="shared" ref="X5" si="1">IF(AND(C5="Smelter not listed",OR(LEN(D5)=0,LEN(E5)=0)),1,0)</f>
        <v>0</v>
      </c>
      <c r="AB5" s="228" t="str">
        <f t="shared" ref="AB5" si="2">B5&amp;C5</f>
        <v>GoldArgor-Heraeus S.A.</v>
      </c>
    </row>
    <row r="6" spans="1:34" s="227" customFormat="1" ht="19.95" customHeight="1" thickBot="1">
      <c r="A6" s="301" t="s">
        <v>763</v>
      </c>
      <c r="B6" s="297" t="s">
        <v>1126</v>
      </c>
      <c r="C6" s="297" t="s">
        <v>49</v>
      </c>
      <c r="D6" s="302"/>
      <c r="E6" s="297" t="s">
        <v>15801</v>
      </c>
      <c r="F6" s="297" t="s">
        <v>763</v>
      </c>
      <c r="G6" s="297" t="s">
        <v>13240</v>
      </c>
      <c r="H6" s="303"/>
      <c r="I6" s="303" t="s">
        <v>1760</v>
      </c>
      <c r="J6" s="299" t="s">
        <v>1737</v>
      </c>
      <c r="K6" s="297"/>
      <c r="L6" s="297"/>
      <c r="M6" s="297"/>
      <c r="N6" s="297"/>
      <c r="O6" s="298"/>
      <c r="P6" s="304"/>
      <c r="Q6" s="305"/>
      <c r="R6" s="182" t="str">
        <f ca="1">IF(ISERROR($V6),"",OFFSET('Smelter Look-up'!$C$4,$V6-4,0)&amp;"")</f>
        <v>Alpha</v>
      </c>
      <c r="S6" s="181" t="str">
        <f t="shared" ref="S6:S37" ca="1" si="3">IF(B6="","",IF(ISERROR(MATCH($E6,CL,0)),"Unknown",INDIRECT("'C'!$A$"&amp;MATCH($E6,CL,0)+1)))</f>
        <v>US</v>
      </c>
      <c r="T6" s="181" t="str">
        <f ca="1">IF(B6="","",IF(ISERROR(MATCH($J6,SorP!$B$1:$B$6279,0)),"",INDIRECT("'SorP'!$A$"&amp;MATCH($S6&amp;$J6,SorP!C:C,0))))</f>
        <v>US-PA</v>
      </c>
      <c r="U6" s="201"/>
      <c r="V6" s="226">
        <f>IF(C6="",NA(),IF(OR(C6="Smelter not listed",C6="Smelter not yet identified"),MATCH($B6&amp;$D6,'Smelter Look-up'!$J:$J,0),MATCH($B6&amp;$C6,'Smelter Look-up'!$J:$J,0)))</f>
        <v>389</v>
      </c>
      <c r="X6" s="227">
        <f t="shared" ref="X6:X37" si="4">IF(AND(C6="Smelter not listed",OR(LEN(D6)=0,LEN(E6)=0)),1,0)</f>
        <v>0</v>
      </c>
      <c r="AB6" s="228" t="str">
        <f t="shared" ref="AB6:AB37" si="5">B6&amp;C6</f>
        <v>TinAlpha</v>
      </c>
    </row>
    <row r="7" spans="1:34" s="227" customFormat="1" ht="19.95" customHeight="1" thickBot="1">
      <c r="A7" s="301" t="s">
        <v>764</v>
      </c>
      <c r="B7" s="297" t="s">
        <v>1126</v>
      </c>
      <c r="C7" s="297" t="s">
        <v>838</v>
      </c>
      <c r="D7" s="302"/>
      <c r="E7" s="297" t="s">
        <v>15802</v>
      </c>
      <c r="F7" s="297" t="s">
        <v>764</v>
      </c>
      <c r="G7" s="297" t="s">
        <v>13240</v>
      </c>
      <c r="H7" s="303"/>
      <c r="I7" s="303" t="s">
        <v>1769</v>
      </c>
      <c r="J7" s="299" t="s">
        <v>1769</v>
      </c>
      <c r="K7" s="297"/>
      <c r="L7" s="297"/>
      <c r="M7" s="297"/>
      <c r="N7" s="297"/>
      <c r="O7" s="298"/>
      <c r="P7" s="304"/>
      <c r="Q7" s="305"/>
      <c r="R7" s="182" t="str">
        <f ca="1">IF(ISERROR($V7),"",OFFSET('Smelter Look-up'!$C$4,$V7-4,0)&amp;"")</f>
        <v>EM Vinto</v>
      </c>
      <c r="S7" s="181" t="str">
        <f t="shared" ca="1" si="3"/>
        <v>BO</v>
      </c>
      <c r="T7" s="181" t="str">
        <f ca="1">IF(B7="","",IF(ISERROR(MATCH($J7,SorP!$B$1:$B$6279,0)),"",INDIRECT("'SorP'!$A$"&amp;MATCH($S7&amp;$J7,SorP!C:C,0))))</f>
        <v>BO-O</v>
      </c>
      <c r="U7" s="201"/>
      <c r="V7" s="226">
        <f>IF(C7="",NA(),IF(OR(C7="Smelter not listed",C7="Smelter not yet identified"),MATCH($B7&amp;$D7,'Smelter Look-up'!$J:$J,0),MATCH($B7&amp;$C7,'Smelter Look-up'!$J:$J,0)))</f>
        <v>421</v>
      </c>
      <c r="X7" s="227">
        <f t="shared" si="4"/>
        <v>0</v>
      </c>
      <c r="AB7" s="228" t="str">
        <f t="shared" si="5"/>
        <v>TinEM Vinto</v>
      </c>
    </row>
    <row r="8" spans="1:34" s="227" customFormat="1" ht="19.95" customHeight="1" thickBot="1">
      <c r="A8" s="301" t="s">
        <v>766</v>
      </c>
      <c r="B8" s="297" t="s">
        <v>1126</v>
      </c>
      <c r="C8" s="297" t="s">
        <v>811</v>
      </c>
      <c r="D8" s="302"/>
      <c r="E8" s="297" t="s">
        <v>15803</v>
      </c>
      <c r="F8" s="297" t="s">
        <v>766</v>
      </c>
      <c r="G8" s="297" t="s">
        <v>13240</v>
      </c>
      <c r="H8" s="303"/>
      <c r="I8" s="303" t="s">
        <v>1771</v>
      </c>
      <c r="J8" s="299" t="s">
        <v>9501</v>
      </c>
      <c r="K8" s="297"/>
      <c r="L8" s="297"/>
      <c r="M8" s="297"/>
      <c r="N8" s="297"/>
      <c r="O8" s="298"/>
      <c r="P8" s="304"/>
      <c r="Q8" s="305"/>
      <c r="R8" s="182" t="str">
        <f ca="1">IF(ISERROR($V8),"",OFFSET('Smelter Look-up'!$C$4,$V8-4,0)&amp;"")</f>
        <v>Fenix Metals</v>
      </c>
      <c r="S8" s="181" t="str">
        <f t="shared" ca="1" si="3"/>
        <v>PL</v>
      </c>
      <c r="T8" s="181" t="str">
        <f ca="1">IF(B8="","",IF(ISERROR(MATCH($J8,SorP!$B$1:$B$6279,0)),"",INDIRECT("'SorP'!$A$"&amp;MATCH($S8&amp;$J8,SorP!C:C,0))))</f>
        <v>PL-18</v>
      </c>
      <c r="U8" s="201"/>
      <c r="V8" s="226">
        <f>IF(C8="",NA(),IF(OR(C8="Smelter not listed",C8="Smelter not yet identified"),MATCH($B8&amp;$D8,'Smelter Look-up'!$J:$J,0),MATCH($B8&amp;$C8,'Smelter Look-up'!$J:$J,0)))</f>
        <v>430</v>
      </c>
      <c r="X8" s="227">
        <f t="shared" si="4"/>
        <v>0</v>
      </c>
      <c r="AB8" s="228" t="str">
        <f t="shared" si="5"/>
        <v>TinFenix Metals</v>
      </c>
    </row>
    <row r="9" spans="1:34" s="227" customFormat="1" ht="19.95" customHeight="1" thickBot="1">
      <c r="A9" s="292" t="s">
        <v>771</v>
      </c>
      <c r="B9" s="293" t="s">
        <v>1126</v>
      </c>
      <c r="C9" s="293" t="s">
        <v>817</v>
      </c>
      <c r="D9" s="294"/>
      <c r="E9" s="293" t="s">
        <v>1111</v>
      </c>
      <c r="F9" s="293" t="s">
        <v>771</v>
      </c>
      <c r="G9" s="293" t="s">
        <v>13240</v>
      </c>
      <c r="H9" s="295">
        <v>0</v>
      </c>
      <c r="I9" s="295" t="s">
        <v>1780</v>
      </c>
      <c r="J9" s="296" t="s">
        <v>8688</v>
      </c>
      <c r="K9" s="293"/>
      <c r="L9" s="293"/>
      <c r="M9" s="293"/>
      <c r="N9" s="298"/>
      <c r="O9" s="298"/>
      <c r="P9" s="304"/>
      <c r="Q9" s="305"/>
      <c r="R9" s="182" t="str">
        <f ca="1">IF(ISERROR($V9),"",OFFSET('Smelter Look-up'!$C$4,$V9-4,0)&amp;"")</f>
        <v>Malaysia Smelting Corporation (MSC)</v>
      </c>
      <c r="S9" s="181" t="str">
        <f t="shared" ca="1" si="3"/>
        <v>MY</v>
      </c>
      <c r="T9" s="181" t="str">
        <f ca="1">IF(B9="","",IF(ISERROR(MATCH($J9,SorP!$B$1:$B$6279,0)),"",INDIRECT("'SorP'!$A$"&amp;MATCH($S9&amp;$J9,SorP!C:C,0))))</f>
        <v>MY-07</v>
      </c>
      <c r="U9" s="201"/>
      <c r="V9" s="226">
        <f>IF(C9="",NA(),IF(OR(C9="Smelter not listed",C9="Smelter not yet identified"),MATCH($B9&amp;$D9,'Smelter Look-up'!$J:$J,0),MATCH($B9&amp;$C9,'Smelter Look-up'!$J:$J,0)))</f>
        <v>458</v>
      </c>
      <c r="X9" s="227">
        <f t="shared" si="4"/>
        <v>0</v>
      </c>
      <c r="AB9" s="228" t="str">
        <f t="shared" si="5"/>
        <v>TinMalaysia Smelting Corporation (MSC)</v>
      </c>
    </row>
    <row r="10" spans="1:34" s="227" customFormat="1" ht="19.95" customHeight="1" thickBot="1">
      <c r="A10" s="301" t="s">
        <v>705</v>
      </c>
      <c r="B10" s="297" t="s">
        <v>1125</v>
      </c>
      <c r="C10" s="297" t="s">
        <v>2305</v>
      </c>
      <c r="D10" s="302"/>
      <c r="E10" s="297" t="s">
        <v>1094</v>
      </c>
      <c r="F10" s="297" t="s">
        <v>705</v>
      </c>
      <c r="G10" s="297" t="s">
        <v>13240</v>
      </c>
      <c r="H10" s="303">
        <v>0</v>
      </c>
      <c r="I10" s="303" t="s">
        <v>1622</v>
      </c>
      <c r="J10" s="299" t="s">
        <v>1623</v>
      </c>
      <c r="K10" s="297"/>
      <c r="L10" s="297"/>
      <c r="M10" s="297"/>
      <c r="N10" s="298"/>
      <c r="O10" s="298"/>
      <c r="P10" s="304"/>
      <c r="Q10" s="305"/>
      <c r="R10" s="182" t="str">
        <f ca="1">IF(ISERROR($V10),"",OFFSET('Smelter Look-up'!$C$4,$V10-4,0)&amp;"")</f>
        <v>Metalor Technologies S.A.</v>
      </c>
      <c r="S10" s="181" t="str">
        <f t="shared" ca="1" si="3"/>
        <v>CH</v>
      </c>
      <c r="T10" s="181" t="str">
        <f ca="1">IF(B10="","",IF(ISERROR(MATCH($J10,SorP!$B$1:$B$6279,0)),"",INDIRECT("'SorP'!$A$"&amp;MATCH($S10&amp;$J10,SorP!C:C,0))))</f>
        <v>CH-NE</v>
      </c>
      <c r="U10" s="201"/>
      <c r="V10" s="226">
        <f>IF(C10="",NA(),IF(OR(C10="Smelter not listed",C10="Smelter not yet identified"),MATCH($B10&amp;$D10,'Smelter Look-up'!$J:$J,0),MATCH($B10&amp;$C10,'Smelter Look-up'!$J:$J,0)))</f>
        <v>175</v>
      </c>
      <c r="X10" s="227">
        <f t="shared" si="4"/>
        <v>0</v>
      </c>
      <c r="AB10" s="228" t="str">
        <f t="shared" si="5"/>
        <v>GoldMetalor Technologies S.A.</v>
      </c>
    </row>
    <row r="11" spans="1:34" s="227" customFormat="1" ht="19.95" customHeight="1" thickBot="1">
      <c r="A11" s="301" t="s">
        <v>785</v>
      </c>
      <c r="B11" s="297" t="s">
        <v>1126</v>
      </c>
      <c r="C11" s="297" t="s">
        <v>2532</v>
      </c>
      <c r="D11" s="302"/>
      <c r="E11" s="297" t="s">
        <v>1092</v>
      </c>
      <c r="F11" s="297" t="s">
        <v>785</v>
      </c>
      <c r="G11" s="297" t="s">
        <v>13240</v>
      </c>
      <c r="H11" s="303">
        <v>0</v>
      </c>
      <c r="I11" s="303" t="s">
        <v>1766</v>
      </c>
      <c r="J11" s="299" t="s">
        <v>1770</v>
      </c>
      <c r="K11" s="297"/>
      <c r="L11" s="297"/>
      <c r="M11" s="297"/>
      <c r="N11" s="298"/>
      <c r="O11" s="298"/>
      <c r="P11" s="304"/>
      <c r="Q11" s="305"/>
      <c r="R11" s="182" t="str">
        <f ca="1">IF(ISERROR($V11),"",OFFSET('Smelter Look-up'!$C$4,$V11-4,0)&amp;"")</f>
        <v>White Solder Metalurgia e Mineracao Ltda.</v>
      </c>
      <c r="S11" s="181" t="str">
        <f t="shared" ca="1" si="3"/>
        <v>BR</v>
      </c>
      <c r="T11" s="181" t="str">
        <f ca="1">IF(B11="","",IF(ISERROR(MATCH($J11,SorP!$B$1:$B$6279,0)),"",INDIRECT("'SorP'!$A$"&amp;MATCH($S11&amp;$J11,SorP!C:C,0))))</f>
        <v>BR-RO</v>
      </c>
      <c r="U11" s="201"/>
      <c r="V11" s="226">
        <f>IF(C11="",NA(),IF(OR(C11="Smelter not listed",C11="Smelter not yet identified"),MATCH($B11&amp;$D11,'Smelter Look-up'!$J:$J,0),MATCH($B11&amp;$C11,'Smelter Look-up'!$J:$J,0)))</f>
        <v>535</v>
      </c>
      <c r="X11" s="227">
        <f t="shared" si="4"/>
        <v>0</v>
      </c>
      <c r="AB11" s="228" t="str">
        <f t="shared" si="5"/>
        <v>TinWhite Solder Metalurgia e Mineracao Ltda.</v>
      </c>
    </row>
    <row r="12" spans="1:34" s="227" customFormat="1" ht="19.95" customHeight="1" thickBot="1">
      <c r="A12" s="301" t="s">
        <v>781</v>
      </c>
      <c r="B12" s="297" t="s">
        <v>1126</v>
      </c>
      <c r="C12" s="297" t="s">
        <v>13801</v>
      </c>
      <c r="D12" s="302"/>
      <c r="E12" s="297" t="s">
        <v>1101</v>
      </c>
      <c r="F12" s="297" t="s">
        <v>781</v>
      </c>
      <c r="G12" s="297" t="s">
        <v>13240</v>
      </c>
      <c r="H12" s="303">
        <v>0</v>
      </c>
      <c r="I12" s="303" t="s">
        <v>1794</v>
      </c>
      <c r="J12" s="299" t="s">
        <v>12852</v>
      </c>
      <c r="K12" s="297"/>
      <c r="L12" s="297"/>
      <c r="M12" s="297"/>
      <c r="N12" s="298"/>
      <c r="O12" s="298"/>
      <c r="P12" s="304"/>
      <c r="Q12" s="300" t="s">
        <v>15804</v>
      </c>
      <c r="R12" s="182" t="str">
        <f ca="1">IF(ISERROR($V12),"",OFFSET('Smelter Look-up'!$C$4,$V12-4,0)&amp;"")</f>
        <v>PT Timah Tbk Mentok</v>
      </c>
      <c r="S12" s="181" t="str">
        <f t="shared" ca="1" si="3"/>
        <v>ID</v>
      </c>
      <c r="T12" s="181" t="str">
        <f ca="1">IF(B12="","",IF(ISERROR(MATCH($J12,SorP!$B$1:$B$6279,0)),"",INDIRECT("'SorP'!$A$"&amp;MATCH($S12&amp;$J12,SorP!C:C,0))))</f>
        <v>ID-BB</v>
      </c>
      <c r="U12" s="201"/>
      <c r="V12" s="226">
        <f>IF(C12="",NA(),IF(OR(C12="Smelter not listed",C12="Smelter not yet identified"),MATCH($B12&amp;$D12,'Smelter Look-up'!$J:$J,0),MATCH($B12&amp;$C12,'Smelter Look-up'!$J:$J,0)))</f>
        <v>514</v>
      </c>
      <c r="X12" s="227">
        <f t="shared" si="4"/>
        <v>0</v>
      </c>
      <c r="AB12" s="228" t="str">
        <f t="shared" si="5"/>
        <v>TinPT Timah Tbk Mentok</v>
      </c>
    </row>
    <row r="13" spans="1:34" s="227" customFormat="1" ht="19.95" customHeight="1" thickBot="1">
      <c r="A13" s="301" t="s">
        <v>800</v>
      </c>
      <c r="B13" s="297" t="s">
        <v>1126</v>
      </c>
      <c r="C13" s="297" t="s">
        <v>13802</v>
      </c>
      <c r="D13" s="302"/>
      <c r="E13" s="297" t="s">
        <v>1101</v>
      </c>
      <c r="F13" s="297" t="s">
        <v>800</v>
      </c>
      <c r="G13" s="297" t="s">
        <v>13240</v>
      </c>
      <c r="H13" s="303">
        <v>0</v>
      </c>
      <c r="I13" s="303" t="s">
        <v>1792</v>
      </c>
      <c r="J13" s="299" t="s">
        <v>6065</v>
      </c>
      <c r="K13" s="297"/>
      <c r="L13" s="297"/>
      <c r="M13" s="297"/>
      <c r="N13" s="298"/>
      <c r="O13" s="298"/>
      <c r="P13" s="304"/>
      <c r="Q13" s="300" t="s">
        <v>15804</v>
      </c>
      <c r="R13" s="182" t="str">
        <f ca="1">IF(ISERROR($V13),"",OFFSET('Smelter Look-up'!$C$4,$V13-4,0)&amp;"")</f>
        <v>PT Timah Tbk Kundur</v>
      </c>
      <c r="S13" s="181" t="str">
        <f t="shared" ca="1" si="3"/>
        <v>ID</v>
      </c>
      <c r="T13" s="181" t="str">
        <f ca="1">IF(B13="","",IF(ISERROR(MATCH($J13,SorP!$B$1:$B$6279,0)),"",INDIRECT("'SorP'!$A$"&amp;MATCH($S13&amp;$J13,SorP!C:C,0))))</f>
        <v>ID-RI</v>
      </c>
      <c r="U13" s="201"/>
      <c r="V13" s="226">
        <f>IF(C13="",NA(),IF(OR(C13="Smelter not listed",C13="Smelter not yet identified"),MATCH($B13&amp;$D13,'Smelter Look-up'!$J:$J,0),MATCH($B13&amp;$C13,'Smelter Look-up'!$J:$J,0)))</f>
        <v>513</v>
      </c>
      <c r="X13" s="227">
        <f t="shared" si="4"/>
        <v>0</v>
      </c>
      <c r="AB13" s="228" t="str">
        <f t="shared" si="5"/>
        <v>TinPT Timah Tbk Kundur</v>
      </c>
    </row>
    <row r="14" spans="1:34" s="227" customFormat="1" ht="19.95" customHeight="1" thickBot="1">
      <c r="A14" s="301" t="s">
        <v>780</v>
      </c>
      <c r="B14" s="297" t="s">
        <v>1126</v>
      </c>
      <c r="C14" s="297" t="s">
        <v>2157</v>
      </c>
      <c r="D14" s="302"/>
      <c r="E14" s="297" t="s">
        <v>1101</v>
      </c>
      <c r="F14" s="297" t="s">
        <v>780</v>
      </c>
      <c r="G14" s="297" t="s">
        <v>13240</v>
      </c>
      <c r="H14" s="303">
        <v>0</v>
      </c>
      <c r="I14" s="303" t="s">
        <v>1767</v>
      </c>
      <c r="J14" s="299" t="s">
        <v>12852</v>
      </c>
      <c r="K14" s="297"/>
      <c r="L14" s="297"/>
      <c r="M14" s="297"/>
      <c r="N14" s="298"/>
      <c r="O14" s="298"/>
      <c r="P14" s="304"/>
      <c r="Q14" s="300" t="s">
        <v>15804</v>
      </c>
      <c r="R14" s="182" t="str">
        <f ca="1">IF(ISERROR($V14),"",OFFSET('Smelter Look-up'!$C$4,$V14-4,0)&amp;"")</f>
        <v>PT Refined Bangka Tin</v>
      </c>
      <c r="S14" s="181" t="str">
        <f t="shared" ca="1" si="3"/>
        <v>ID</v>
      </c>
      <c r="T14" s="181" t="str">
        <f ca="1">IF(B14="","",IF(ISERROR(MATCH($J14,SorP!$B$1:$B$6279,0)),"",INDIRECT("'SorP'!$A$"&amp;MATCH($S14&amp;$J14,SorP!C:C,0))))</f>
        <v>ID-BB</v>
      </c>
      <c r="U14" s="201"/>
      <c r="V14" s="226">
        <f>IF(C14="",NA(),IF(OR(C14="Smelter not listed",C14="Smelter not yet identified"),MATCH($B14&amp;$D14,'Smelter Look-up'!$J:$J,0),MATCH($B14&amp;$C14,'Smelter Look-up'!$J:$J,0)))</f>
        <v>507</v>
      </c>
      <c r="X14" s="227">
        <f t="shared" si="4"/>
        <v>0</v>
      </c>
      <c r="AB14" s="228" t="str">
        <f t="shared" si="5"/>
        <v>TinPT Refined Bangka Tin</v>
      </c>
    </row>
    <row r="15" spans="1:34" s="227" customFormat="1" ht="19.95" customHeight="1" thickBot="1">
      <c r="A15" s="301" t="s">
        <v>15439</v>
      </c>
      <c r="B15" s="297" t="s">
        <v>1125</v>
      </c>
      <c r="C15" s="297" t="s">
        <v>15438</v>
      </c>
      <c r="D15" s="306"/>
      <c r="E15" s="297" t="s">
        <v>15805</v>
      </c>
      <c r="F15" s="297" t="s">
        <v>15439</v>
      </c>
      <c r="G15" s="297" t="s">
        <v>13240</v>
      </c>
      <c r="H15" s="307"/>
      <c r="I15" s="303" t="s">
        <v>15440</v>
      </c>
      <c r="J15" s="299" t="s">
        <v>2819</v>
      </c>
      <c r="K15" s="308"/>
      <c r="L15" s="308"/>
      <c r="M15" s="308"/>
      <c r="N15" s="308"/>
      <c r="O15" s="308"/>
      <c r="P15" s="309"/>
      <c r="Q15" s="310"/>
      <c r="R15" s="182" t="str">
        <f ca="1">IF(ISERROR($V15),"",OFFSET('Smelter Look-up'!$C$4,$V15-4,0)&amp;"")</f>
        <v>ABC Refinery Pty Ltd.</v>
      </c>
      <c r="S15" s="181" t="str">
        <f t="shared" ca="1" si="3"/>
        <v>AU</v>
      </c>
      <c r="T15" s="181" t="str">
        <f ca="1">IF(B15="","",IF(ISERROR(MATCH($J15,SorP!$B$1:$B$6279,0)),"",INDIRECT("'SorP'!$A$"&amp;MATCH($S15&amp;$J15,SorP!C:C,0))))</f>
        <v>AU-NSW</v>
      </c>
      <c r="U15" s="201"/>
      <c r="V15" s="226">
        <f>IF(C15="",NA(),IF(OR(C15="Smelter not listed",C15="Smelter not yet identified"),MATCH($B15&amp;$D15,'Smelter Look-up'!$J:$J,0),MATCH($B15&amp;$C15,'Smelter Look-up'!$J:$J,0)))</f>
        <v>6</v>
      </c>
      <c r="X15" s="227">
        <f t="shared" si="4"/>
        <v>0</v>
      </c>
      <c r="AB15" s="228" t="str">
        <f t="shared" si="5"/>
        <v>GoldABC Refinery Pty Ltd.</v>
      </c>
    </row>
    <row r="16" spans="1:34" s="227" customFormat="1" ht="19.95" customHeight="1" thickBot="1">
      <c r="A16" s="301" t="s">
        <v>1380</v>
      </c>
      <c r="B16" s="297" t="s">
        <v>1125</v>
      </c>
      <c r="C16" s="297" t="s">
        <v>1379</v>
      </c>
      <c r="D16" s="306"/>
      <c r="E16" s="297" t="s">
        <v>15806</v>
      </c>
      <c r="F16" s="297" t="s">
        <v>1380</v>
      </c>
      <c r="G16" s="297" t="s">
        <v>13240</v>
      </c>
      <c r="H16" s="307"/>
      <c r="I16" s="303" t="s">
        <v>1538</v>
      </c>
      <c r="J16" s="299" t="s">
        <v>1539</v>
      </c>
      <c r="K16" s="308"/>
      <c r="L16" s="308"/>
      <c r="M16" s="308"/>
      <c r="N16" s="308"/>
      <c r="O16" s="308"/>
      <c r="P16" s="309"/>
      <c r="Q16" s="310"/>
      <c r="R16" s="182" t="str">
        <f ca="1">IF(ISERROR($V16),"",OFFSET('Smelter Look-up'!$C$4,$V16-4,0)&amp;"")</f>
        <v>Advanced Chemical Company</v>
      </c>
      <c r="S16" s="181" t="str">
        <f t="shared" ca="1" si="3"/>
        <v>Unknown</v>
      </c>
      <c r="T16" s="181" t="e">
        <f ca="1">IF(B16="","",IF(ISERROR(MATCH($J16,SorP!$B$1:$B$6279,0)),"",INDIRECT("'SorP'!$A$"&amp;MATCH($S16&amp;$J16,SorP!C:C,0))))</f>
        <v>#N/A</v>
      </c>
      <c r="U16" s="201"/>
      <c r="V16" s="226">
        <f>IF(C16="",NA(),IF(OR(C16="Smelter not listed",C16="Smelter not yet identified"),MATCH($B16&amp;$D16,'Smelter Look-up'!$J:$J,0),MATCH($B16&amp;$C16,'Smelter Look-up'!$J:$J,0)))</f>
        <v>8</v>
      </c>
      <c r="X16" s="227">
        <f t="shared" si="4"/>
        <v>0</v>
      </c>
      <c r="AB16" s="228" t="str">
        <f t="shared" si="5"/>
        <v>GoldAdvanced Chemical Company</v>
      </c>
    </row>
    <row r="17" spans="1:28" s="227" customFormat="1" ht="19.95" customHeight="1" thickBot="1">
      <c r="A17" s="301" t="s">
        <v>651</v>
      </c>
      <c r="B17" s="297" t="s">
        <v>1125</v>
      </c>
      <c r="C17" s="297" t="s">
        <v>15441</v>
      </c>
      <c r="D17" s="306"/>
      <c r="E17" s="297" t="s">
        <v>15807</v>
      </c>
      <c r="F17" s="297" t="s">
        <v>651</v>
      </c>
      <c r="G17" s="297" t="s">
        <v>13240</v>
      </c>
      <c r="H17" s="307"/>
      <c r="I17" s="303" t="s">
        <v>1542</v>
      </c>
      <c r="J17" s="299" t="s">
        <v>1543</v>
      </c>
      <c r="K17" s="308"/>
      <c r="L17" s="308"/>
      <c r="M17" s="308"/>
      <c r="N17" s="308"/>
      <c r="O17" s="308"/>
      <c r="P17" s="309"/>
      <c r="Q17" s="310"/>
      <c r="R17" s="182" t="str">
        <f ca="1">IF(ISERROR($V17),"",OFFSET('Smelter Look-up'!$C$4,$V17-4,0)&amp;"")</f>
        <v>Agosi AG</v>
      </c>
      <c r="S17" s="181" t="str">
        <f t="shared" ca="1" si="3"/>
        <v>DE</v>
      </c>
      <c r="T17" s="181" t="str">
        <f ca="1">IF(B17="","",IF(ISERROR(MATCH($J17,SorP!$B$1:$B$6279,0)),"",INDIRECT("'SorP'!$A$"&amp;MATCH($S17&amp;$J17,SorP!C:C,0))))</f>
        <v>DE-BW</v>
      </c>
      <c r="U17" s="201"/>
      <c r="V17" s="226">
        <f>IF(C17="",NA(),IF(OR(C17="Smelter not listed",C17="Smelter not yet identified"),MATCH($B17&amp;$D17,'Smelter Look-up'!$J:$J,0),MATCH($B17&amp;$C17,'Smelter Look-up'!$J:$J,0)))</f>
        <v>10</v>
      </c>
      <c r="X17" s="227">
        <f t="shared" si="4"/>
        <v>0</v>
      </c>
      <c r="AB17" s="228" t="str">
        <f t="shared" si="5"/>
        <v>GoldAgosi AG</v>
      </c>
    </row>
    <row r="18" spans="1:28" s="227" customFormat="1" ht="19.95" customHeight="1" thickBot="1">
      <c r="A18" s="301" t="s">
        <v>650</v>
      </c>
      <c r="B18" s="297" t="s">
        <v>1125</v>
      </c>
      <c r="C18" s="297" t="s">
        <v>2140</v>
      </c>
      <c r="D18" s="306"/>
      <c r="E18" s="297" t="s">
        <v>15808</v>
      </c>
      <c r="F18" s="297" t="s">
        <v>650</v>
      </c>
      <c r="G18" s="297" t="s">
        <v>13240</v>
      </c>
      <c r="H18" s="307"/>
      <c r="I18" s="303" t="s">
        <v>1540</v>
      </c>
      <c r="J18" s="299" t="s">
        <v>1541</v>
      </c>
      <c r="K18" s="308"/>
      <c r="L18" s="308"/>
      <c r="M18" s="308"/>
      <c r="N18" s="308"/>
      <c r="O18" s="308"/>
      <c r="P18" s="309"/>
      <c r="Q18" s="310"/>
      <c r="R18" s="182" t="str">
        <f ca="1">IF(ISERROR($V18),"",OFFSET('Smelter Look-up'!$C$4,$V18-4,0)&amp;"")</f>
        <v>Aida Chemical Industries Co., Ltd.</v>
      </c>
      <c r="S18" s="181" t="str">
        <f t="shared" ca="1" si="3"/>
        <v>JP</v>
      </c>
      <c r="T18" s="181" t="str">
        <f ca="1">IF(B18="","",IF(ISERROR(MATCH($J18,SorP!$B$1:$B$6279,0)),"",INDIRECT("'SorP'!$A$"&amp;MATCH($S18&amp;$J18,SorP!C:C,0))))</f>
        <v>JP-13</v>
      </c>
      <c r="U18" s="201"/>
      <c r="V18" s="226">
        <f>IF(C18="",NA(),IF(OR(C18="Smelter not listed",C18="Smelter not yet identified"),MATCH($B18&amp;$D18,'Smelter Look-up'!$J:$J,0),MATCH($B18&amp;$C18,'Smelter Look-up'!$J:$J,0)))</f>
        <v>13</v>
      </c>
      <c r="X18" s="227">
        <f t="shared" si="4"/>
        <v>0</v>
      </c>
      <c r="AB18" s="228" t="str">
        <f t="shared" si="5"/>
        <v>GoldAida Chemical Industries Co., Ltd.</v>
      </c>
    </row>
    <row r="19" spans="1:28" s="227" customFormat="1" ht="63.6" thickBot="1">
      <c r="A19" s="301" t="s">
        <v>1703</v>
      </c>
      <c r="B19" s="297" t="s">
        <v>1125</v>
      </c>
      <c r="C19" s="297" t="s">
        <v>1702</v>
      </c>
      <c r="D19" s="306"/>
      <c r="E19" s="297" t="s">
        <v>15809</v>
      </c>
      <c r="F19" s="297" t="s">
        <v>1703</v>
      </c>
      <c r="G19" s="297" t="s">
        <v>13240</v>
      </c>
      <c r="H19" s="307"/>
      <c r="I19" s="303" t="s">
        <v>1704</v>
      </c>
      <c r="J19" s="299" t="s">
        <v>2573</v>
      </c>
      <c r="K19" s="308"/>
      <c r="L19" s="308"/>
      <c r="M19" s="308"/>
      <c r="N19" s="308"/>
      <c r="O19" s="308"/>
      <c r="P19" s="309"/>
      <c r="Q19" s="310"/>
      <c r="R19" s="182" t="str">
        <f ca="1">IF(ISERROR($V19),"",OFFSET('Smelter Look-up'!$C$4,$V19-4,0)&amp;"")</f>
        <v>Al Etihad Gold Refinery DMCC</v>
      </c>
      <c r="S19" s="181" t="str">
        <f t="shared" ca="1" si="3"/>
        <v>AE</v>
      </c>
      <c r="T19" s="181" t="str">
        <f ca="1">IF(B19="","",IF(ISERROR(MATCH($J19,SorP!$B$1:$B$6279,0)),"",INDIRECT("'SorP'!$A$"&amp;MATCH($S19&amp;$J19,SorP!C:C,0))))</f>
        <v>AE-DU</v>
      </c>
      <c r="U19" s="201"/>
      <c r="V19" s="226">
        <f>IF(C19="",NA(),IF(OR(C19="Smelter not listed",C19="Smelter not yet identified"),MATCH($B19&amp;$D19,'Smelter Look-up'!$J:$J,0),MATCH($B19&amp;$C19,'Smelter Look-up'!$J:$J,0)))</f>
        <v>16</v>
      </c>
      <c r="X19" s="227">
        <f t="shared" si="4"/>
        <v>0</v>
      </c>
      <c r="AB19" s="228" t="str">
        <f t="shared" si="5"/>
        <v>GoldAl Etihad Gold Refinery DMCC</v>
      </c>
    </row>
    <row r="20" spans="1:28" s="227" customFormat="1" ht="101.4" thickBot="1">
      <c r="A20" s="301" t="s">
        <v>652</v>
      </c>
      <c r="B20" s="297" t="s">
        <v>1125</v>
      </c>
      <c r="C20" s="297" t="s">
        <v>624</v>
      </c>
      <c r="D20" s="306"/>
      <c r="E20" s="297" t="s">
        <v>15810</v>
      </c>
      <c r="F20" s="297" t="s">
        <v>652</v>
      </c>
      <c r="G20" s="297" t="s">
        <v>13240</v>
      </c>
      <c r="H20" s="307"/>
      <c r="I20" s="303" t="s">
        <v>1544</v>
      </c>
      <c r="J20" s="299" t="s">
        <v>12014</v>
      </c>
      <c r="K20" s="308"/>
      <c r="L20" s="308"/>
      <c r="M20" s="308"/>
      <c r="N20" s="308"/>
      <c r="O20" s="308"/>
      <c r="P20" s="309"/>
      <c r="Q20" s="310"/>
      <c r="R20" s="182" t="str">
        <f ca="1">IF(ISERROR($V20),"",OFFSET('Smelter Look-up'!$C$4,$V20-4,0)&amp;"")</f>
        <v>Almalyk Mining and Metallurgical Complex (AMMC)</v>
      </c>
      <c r="S20" s="181" t="str">
        <f t="shared" ca="1" si="3"/>
        <v>UZ</v>
      </c>
      <c r="T20" s="181" t="str">
        <f ca="1">IF(B20="","",IF(ISERROR(MATCH($J20,SorP!$B$1:$B$6279,0)),"",INDIRECT("'SorP'!$A$"&amp;MATCH($S20&amp;$J20,SorP!C:C,0))))</f>
        <v>UZ-TO</v>
      </c>
      <c r="U20" s="201"/>
      <c r="V20" s="226">
        <f>IF(C20="",NA(),IF(OR(C20="Smelter not listed",C20="Smelter not yet identified"),MATCH($B20&amp;$D20,'Smelter Look-up'!$J:$J,0),MATCH($B20&amp;$C20,'Smelter Look-up'!$J:$J,0)))</f>
        <v>20</v>
      </c>
      <c r="X20" s="227">
        <f t="shared" si="4"/>
        <v>0</v>
      </c>
      <c r="AB20" s="228" t="str">
        <f t="shared" si="5"/>
        <v>GoldAlmalyk Mining and Metallurgical Complex (AMMC)</v>
      </c>
    </row>
    <row r="21" spans="1:28" s="227" customFormat="1" ht="88.8" thickBot="1">
      <c r="A21" s="301" t="s">
        <v>653</v>
      </c>
      <c r="B21" s="297" t="s">
        <v>1125</v>
      </c>
      <c r="C21" s="297" t="s">
        <v>12428</v>
      </c>
      <c r="D21" s="306"/>
      <c r="E21" s="297" t="s">
        <v>15811</v>
      </c>
      <c r="F21" s="297" t="s">
        <v>653</v>
      </c>
      <c r="G21" s="297" t="s">
        <v>13240</v>
      </c>
      <c r="H21" s="307"/>
      <c r="I21" s="303" t="s">
        <v>1546</v>
      </c>
      <c r="J21" s="299" t="s">
        <v>1547</v>
      </c>
      <c r="K21" s="308"/>
      <c r="L21" s="308"/>
      <c r="M21" s="308"/>
      <c r="N21" s="308"/>
      <c r="O21" s="308"/>
      <c r="P21" s="309"/>
      <c r="Q21" s="310"/>
      <c r="R21" s="182" t="str">
        <f ca="1">IF(ISERROR($V21),"",OFFSET('Smelter Look-up'!$C$4,$V21-4,0)&amp;"")</f>
        <v>AngloGold Ashanti Corrego do Sitio Mineracao</v>
      </c>
      <c r="S21" s="181" t="str">
        <f t="shared" ca="1" si="3"/>
        <v>BR</v>
      </c>
      <c r="T21" s="181" t="str">
        <f ca="1">IF(B21="","",IF(ISERROR(MATCH($J21,SorP!$B$1:$B$6279,0)),"",INDIRECT("'SorP'!$A$"&amp;MATCH($S21&amp;$J21,SorP!C:C,0))))</f>
        <v>BR-MG</v>
      </c>
      <c r="U21" s="201"/>
      <c r="V21" s="226">
        <f>IF(C21="",NA(),IF(OR(C21="Smelter not listed",C21="Smelter not yet identified"),MATCH($B21&amp;$D21,'Smelter Look-up'!$J:$J,0),MATCH($B21&amp;$C21,'Smelter Look-up'!$J:$J,0)))</f>
        <v>23</v>
      </c>
      <c r="X21" s="227">
        <f t="shared" si="4"/>
        <v>0</v>
      </c>
      <c r="AB21" s="228" t="str">
        <f t="shared" si="5"/>
        <v>GoldAngloGold Ashanti Corrego do Sitio Mineracao</v>
      </c>
    </row>
    <row r="22" spans="1:28" s="227" customFormat="1" ht="38.4" thickBot="1">
      <c r="A22" s="311" t="s">
        <v>655</v>
      </c>
      <c r="B22" s="297" t="s">
        <v>1125</v>
      </c>
      <c r="C22" s="297" t="s">
        <v>2285</v>
      </c>
      <c r="D22" s="306"/>
      <c r="E22" s="297" t="s">
        <v>15808</v>
      </c>
      <c r="F22" s="297" t="s">
        <v>655</v>
      </c>
      <c r="G22" s="297" t="s">
        <v>13240</v>
      </c>
      <c r="H22" s="307"/>
      <c r="I22" s="303" t="s">
        <v>1550</v>
      </c>
      <c r="J22" s="299" t="s">
        <v>1551</v>
      </c>
      <c r="K22" s="297" t="s">
        <v>15812</v>
      </c>
      <c r="L22" s="297" t="s">
        <v>15813</v>
      </c>
      <c r="M22" s="308"/>
      <c r="N22" s="297" t="s">
        <v>15814</v>
      </c>
      <c r="O22" s="297" t="s">
        <v>15814</v>
      </c>
      <c r="P22" s="299" t="s">
        <v>488</v>
      </c>
      <c r="Q22" s="300" t="s">
        <v>15815</v>
      </c>
      <c r="R22" s="182" t="str">
        <f ca="1">IF(ISERROR($V22),"",OFFSET('Smelter Look-up'!$C$4,$V22-4,0)&amp;"")</f>
        <v>Asahi Pretec Corp.</v>
      </c>
      <c r="S22" s="181" t="str">
        <f t="shared" ca="1" si="3"/>
        <v>JP</v>
      </c>
      <c r="T22" s="181" t="str">
        <f ca="1">IF(B22="","",IF(ISERROR(MATCH($J22,SorP!$B$1:$B$6279,0)),"",INDIRECT("'SorP'!$A$"&amp;MATCH($S22&amp;$J22,SorP!C:C,0))))</f>
        <v>JP-28</v>
      </c>
      <c r="U22" s="201"/>
      <c r="V22" s="226">
        <f>IF(C22="",NA(),IF(OR(C22="Smelter not listed",C22="Smelter not yet identified"),MATCH($B22&amp;$D22,'Smelter Look-up'!$J:$J,0),MATCH($B22&amp;$C22,'Smelter Look-up'!$J:$J,0)))</f>
        <v>29</v>
      </c>
      <c r="X22" s="227">
        <f t="shared" si="4"/>
        <v>0</v>
      </c>
      <c r="AB22" s="228" t="str">
        <f t="shared" si="5"/>
        <v>GoldAsahi Pretec Corp.</v>
      </c>
    </row>
    <row r="23" spans="1:28" s="227" customFormat="1" ht="25.8" thickBot="1">
      <c r="A23" s="312" t="s">
        <v>658</v>
      </c>
      <c r="B23" s="297" t="s">
        <v>1125</v>
      </c>
      <c r="C23" s="297" t="s">
        <v>1219</v>
      </c>
      <c r="D23" s="297" t="s">
        <v>15807</v>
      </c>
      <c r="E23" s="297"/>
      <c r="F23" s="297" t="s">
        <v>658</v>
      </c>
      <c r="G23" s="297"/>
      <c r="H23" s="303"/>
      <c r="I23" s="303"/>
      <c r="J23" s="299"/>
      <c r="K23" s="297"/>
      <c r="L23" s="297"/>
      <c r="M23" s="297"/>
      <c r="N23" s="297"/>
      <c r="O23" s="297"/>
      <c r="P23" s="299"/>
      <c r="Q23" s="300"/>
      <c r="R23" s="182" t="str">
        <f ca="1">IF(ISERROR($V23),"",OFFSET('Smelter Look-up'!$C$4,$V23-4,0)&amp;"")</f>
        <v>Aurubis AG</v>
      </c>
      <c r="S23" s="181" t="str">
        <f t="shared" ca="1" si="3"/>
        <v>Unknown</v>
      </c>
      <c r="T23" s="181" t="str">
        <f ca="1">IF(B23="","",IF(ISERROR(MATCH($J23,SorP!$B$1:$B$6279,0)),"",INDIRECT("'SorP'!$A$"&amp;MATCH($S23&amp;$J23,SorP!C:C,0))))</f>
        <v/>
      </c>
      <c r="U23" s="201"/>
      <c r="V23" s="226">
        <f>IF(C23="",NA(),IF(OR(C23="Smelter not listed",C23="Smelter not yet identified"),MATCH($B23&amp;$D23,'Smelter Look-up'!$J:$J,0),MATCH($B23&amp;$C23,'Smelter Look-up'!$J:$J,0)))</f>
        <v>37</v>
      </c>
      <c r="X23" s="227">
        <f t="shared" si="4"/>
        <v>0</v>
      </c>
      <c r="AB23" s="228" t="str">
        <f t="shared" si="5"/>
        <v>GoldAurubis AG</v>
      </c>
    </row>
    <row r="24" spans="1:28" s="227" customFormat="1" ht="76.2" thickBot="1">
      <c r="A24" s="297" t="s">
        <v>677</v>
      </c>
      <c r="B24" s="297" t="s">
        <v>1125</v>
      </c>
      <c r="C24" s="297" t="s">
        <v>2500</v>
      </c>
      <c r="D24" s="302"/>
      <c r="E24" s="297" t="s">
        <v>1096</v>
      </c>
      <c r="F24" s="297" t="s">
        <v>677</v>
      </c>
      <c r="G24" s="297" t="s">
        <v>13240</v>
      </c>
      <c r="H24" s="303"/>
      <c r="I24" s="303" t="s">
        <v>1588</v>
      </c>
      <c r="J24" s="299" t="s">
        <v>15816</v>
      </c>
      <c r="K24" s="297"/>
      <c r="L24" s="297"/>
      <c r="M24" s="297"/>
      <c r="N24" s="297"/>
      <c r="O24" s="297"/>
      <c r="P24" s="299"/>
      <c r="Q24" s="300"/>
      <c r="R24" s="182" t="str">
        <f ca="1">IF(ISERROR($V24),"",OFFSET('Smelter Look-up'!$C$4,$V24-4,0)&amp;"")</f>
        <v>Heraeus Metals Hong Kong Ltd.</v>
      </c>
      <c r="S24" s="181" t="str">
        <f t="shared" ca="1" si="3"/>
        <v>CN</v>
      </c>
      <c r="T24" s="181" t="str">
        <f ca="1">IF(B24="","",IF(ISERROR(MATCH($J24,SorP!$B$1:$B$6279,0)),"",INDIRECT("'SorP'!$A$"&amp;MATCH($S24&amp;$J24,SorP!C:C,0))))</f>
        <v/>
      </c>
      <c r="U24" s="201"/>
      <c r="V24" s="226">
        <f>IF(C24="",NA(),IF(OR(C24="Smelter not listed",C24="Smelter not yet identified"),MATCH($B24&amp;$D24,'Smelter Look-up'!$J:$J,0),MATCH($B24&amp;$C24,'Smelter Look-up'!$J:$J,0)))</f>
        <v>107</v>
      </c>
      <c r="X24" s="227">
        <f t="shared" si="4"/>
        <v>0</v>
      </c>
      <c r="AB24" s="228" t="str">
        <f t="shared" si="5"/>
        <v>GoldHeraeus Metals Hong Kong Ltd.</v>
      </c>
    </row>
    <row r="25" spans="1:28" s="227" customFormat="1" ht="88.8" thickBot="1">
      <c r="A25" s="297" t="s">
        <v>767</v>
      </c>
      <c r="B25" s="297" t="s">
        <v>1126</v>
      </c>
      <c r="C25" s="297" t="s">
        <v>2144</v>
      </c>
      <c r="D25" s="302"/>
      <c r="E25" s="297" t="s">
        <v>1096</v>
      </c>
      <c r="F25" s="297" t="s">
        <v>767</v>
      </c>
      <c r="G25" s="297" t="s">
        <v>13240</v>
      </c>
      <c r="H25" s="303"/>
      <c r="I25" s="303" t="s">
        <v>2446</v>
      </c>
      <c r="J25" s="299" t="s">
        <v>13628</v>
      </c>
      <c r="K25" s="297"/>
      <c r="L25" s="297"/>
      <c r="M25" s="297"/>
      <c r="N25" s="297"/>
      <c r="O25" s="297"/>
      <c r="P25" s="299"/>
      <c r="Q25" s="300"/>
      <c r="R25" s="182" t="str">
        <f ca="1">IF(ISERROR($V25),"",OFFSET('Smelter Look-up'!$C$4,$V25-4,0)&amp;"")</f>
        <v>Gejiu Non-Ferrous Metal Processing Co., Ltd.</v>
      </c>
      <c r="S25" s="181" t="str">
        <f t="shared" ca="1" si="3"/>
        <v>CN</v>
      </c>
      <c r="T25" s="181" t="str">
        <f ca="1">IF(B25="","",IF(ISERROR(MATCH($J25,SorP!$B$1:$B$6279,0)),"",INDIRECT("'SorP'!$A$"&amp;MATCH($S25&amp;$J25,SorP!C:C,0))))</f>
        <v>CN-YN</v>
      </c>
      <c r="U25" s="201"/>
      <c r="V25" s="226">
        <f>IF(C25="",NA(),IF(OR(C25="Smelter not listed",C25="Smelter not yet identified"),MATCH($B25&amp;$D25,'Smelter Look-up'!$J:$J,0),MATCH($B25&amp;$C25,'Smelter Look-up'!$J:$J,0)))</f>
        <v>436</v>
      </c>
      <c r="X25" s="227">
        <f t="shared" si="4"/>
        <v>0</v>
      </c>
      <c r="AB25" s="228" t="str">
        <f t="shared" si="5"/>
        <v>TinGejiu Non-Ferrous Metal Processing Co., Ltd.</v>
      </c>
    </row>
    <row r="26" spans="1:28" s="227" customFormat="1" ht="51" thickBot="1">
      <c r="A26" s="297" t="s">
        <v>685</v>
      </c>
      <c r="B26" s="297" t="s">
        <v>1125</v>
      </c>
      <c r="C26" s="297" t="s">
        <v>2299</v>
      </c>
      <c r="D26" s="302"/>
      <c r="E26" s="297" t="s">
        <v>1096</v>
      </c>
      <c r="F26" s="297" t="s">
        <v>685</v>
      </c>
      <c r="G26" s="297" t="s">
        <v>13240</v>
      </c>
      <c r="H26" s="303"/>
      <c r="I26" s="303" t="s">
        <v>1597</v>
      </c>
      <c r="J26" s="299" t="s">
        <v>13619</v>
      </c>
      <c r="K26" s="297"/>
      <c r="L26" s="297"/>
      <c r="M26" s="297"/>
      <c r="N26" s="297"/>
      <c r="O26" s="297"/>
      <c r="P26" s="299"/>
      <c r="Q26" s="300"/>
      <c r="R26" s="182" t="str">
        <f ca="1">IF(ISERROR($V26),"",OFFSET('Smelter Look-up'!$C$4,$V26-4,0)&amp;"")</f>
        <v>Jiangxi Copper Co., Ltd.</v>
      </c>
      <c r="S26" s="181" t="str">
        <f t="shared" ca="1" si="3"/>
        <v>CN</v>
      </c>
      <c r="T26" s="181" t="str">
        <f ca="1">IF(B26="","",IF(ISERROR(MATCH($J26,SorP!$B$1:$B$6279,0)),"",INDIRECT("'SorP'!$A$"&amp;MATCH($S26&amp;$J26,SorP!C:C,0))))</f>
        <v>CN-JX</v>
      </c>
      <c r="U26" s="201"/>
      <c r="V26" s="226">
        <f>IF(C26="",NA(),IF(OR(C26="Smelter not listed",C26="Smelter not yet identified"),MATCH($B26&amp;$D26,'Smelter Look-up'!$J:$J,0),MATCH($B26&amp;$C26,'Smelter Look-up'!$J:$J,0)))</f>
        <v>124</v>
      </c>
      <c r="X26" s="227">
        <f t="shared" si="4"/>
        <v>0</v>
      </c>
      <c r="AB26" s="228" t="str">
        <f t="shared" si="5"/>
        <v>GoldJiangxi Copper Co., Ltd.</v>
      </c>
    </row>
    <row r="27" spans="1:28" s="227" customFormat="1" ht="38.4" thickBot="1">
      <c r="A27" s="301" t="s">
        <v>656</v>
      </c>
      <c r="B27" s="297" t="s">
        <v>1125</v>
      </c>
      <c r="C27" s="297" t="s">
        <v>2141</v>
      </c>
      <c r="D27" s="302"/>
      <c r="E27" s="297" t="s">
        <v>1104</v>
      </c>
      <c r="F27" s="297" t="s">
        <v>656</v>
      </c>
      <c r="G27" s="313" t="s">
        <v>13240</v>
      </c>
      <c r="H27" s="303" t="s">
        <v>15817</v>
      </c>
      <c r="I27" s="303" t="s">
        <v>1553</v>
      </c>
      <c r="J27" s="299" t="s">
        <v>1554</v>
      </c>
      <c r="K27" s="297" t="s">
        <v>15818</v>
      </c>
      <c r="L27" s="297" t="s">
        <v>15819</v>
      </c>
      <c r="M27" s="297"/>
      <c r="N27" s="297" t="s">
        <v>15814</v>
      </c>
      <c r="O27" s="297" t="s">
        <v>15814</v>
      </c>
      <c r="P27" s="299" t="s">
        <v>489</v>
      </c>
      <c r="Q27" s="300" t="s">
        <v>15815</v>
      </c>
      <c r="R27" s="182" t="str">
        <f ca="1">IF(ISERROR($V27),"",OFFSET('Smelter Look-up'!$C$4,$V27-4,0)&amp;"")</f>
        <v>Asaka Riken Co., Ltd.</v>
      </c>
      <c r="S27" s="181" t="str">
        <f t="shared" ca="1" si="3"/>
        <v>JP</v>
      </c>
      <c r="T27" s="181" t="str">
        <f ca="1">IF(B27="","",IF(ISERROR(MATCH($J27,SorP!$B$1:$B$6279,0)),"",INDIRECT("'SorP'!$A$"&amp;MATCH($S27&amp;$J27,SorP!C:C,0))))</f>
        <v>JP-07</v>
      </c>
      <c r="U27" s="201"/>
      <c r="V27" s="226">
        <f>IF(C27="",NA(),IF(OR(C27="Smelter not listed",C27="Smelter not yet identified"),MATCH($B27&amp;$D27,'Smelter Look-up'!$J:$J,0),MATCH($B27&amp;$C27,'Smelter Look-up'!$J:$J,0)))</f>
        <v>32</v>
      </c>
      <c r="X27" s="227">
        <f t="shared" si="4"/>
        <v>0</v>
      </c>
      <c r="AB27" s="228" t="str">
        <f t="shared" si="5"/>
        <v>GoldAsaka Riken Co., Ltd.</v>
      </c>
    </row>
    <row r="28" spans="1:28" s="227" customFormat="1" ht="101.4" thickBot="1">
      <c r="A28" s="301" t="s">
        <v>657</v>
      </c>
      <c r="B28" s="297" t="s">
        <v>1125</v>
      </c>
      <c r="C28" s="297" t="s">
        <v>625</v>
      </c>
      <c r="D28" s="302"/>
      <c r="E28" s="297" t="s">
        <v>885</v>
      </c>
      <c r="F28" s="297" t="s">
        <v>657</v>
      </c>
      <c r="G28" s="313" t="s">
        <v>13240</v>
      </c>
      <c r="H28" s="303" t="s">
        <v>15820</v>
      </c>
      <c r="I28" s="303" t="s">
        <v>1555</v>
      </c>
      <c r="J28" s="299" t="s">
        <v>11268</v>
      </c>
      <c r="K28" s="297"/>
      <c r="L28" s="297"/>
      <c r="M28" s="297"/>
      <c r="N28" s="297"/>
      <c r="O28" s="297" t="s">
        <v>15821</v>
      </c>
      <c r="P28" s="299"/>
      <c r="Q28" s="300"/>
      <c r="R28" s="182" t="str">
        <f ca="1">IF(ISERROR($V28),"",OFFSET('Smelter Look-up'!$C$4,$V28-4,0)&amp;"")</f>
        <v>Atasay Kuyumculuk Sanayi Ve Ticaret A.S.</v>
      </c>
      <c r="S28" s="181" t="str">
        <f t="shared" ca="1" si="3"/>
        <v>TR</v>
      </c>
      <c r="T28" s="181" t="str">
        <f ca="1">IF(B28="","",IF(ISERROR(MATCH($J28,SorP!$B$1:$B$6279,0)),"",INDIRECT("'SorP'!$A$"&amp;MATCH($S28&amp;$J28,SorP!C:C,0))))</f>
        <v>TR-34</v>
      </c>
      <c r="U28" s="201"/>
      <c r="V28" s="226">
        <f>IF(C28="",NA(),IF(OR(C28="Smelter not listed",C28="Smelter not yet identified"),MATCH($B28&amp;$D28,'Smelter Look-up'!$J:$J,0),MATCH($B28&amp;$C28,'Smelter Look-up'!$J:$J,0)))</f>
        <v>34</v>
      </c>
      <c r="X28" s="227">
        <f t="shared" si="4"/>
        <v>0</v>
      </c>
      <c r="AB28" s="228" t="str">
        <f t="shared" si="5"/>
        <v>GoldAtasay Kuyumculuk Sanayi Ve Ticaret A.S.</v>
      </c>
    </row>
    <row r="29" spans="1:28" s="227" customFormat="1" ht="126.6" thickBot="1">
      <c r="A29" s="301" t="s">
        <v>659</v>
      </c>
      <c r="B29" s="297" t="s">
        <v>1125</v>
      </c>
      <c r="C29" s="297" t="s">
        <v>900</v>
      </c>
      <c r="D29" s="297" t="s">
        <v>900</v>
      </c>
      <c r="E29" s="297" t="s">
        <v>877</v>
      </c>
      <c r="F29" s="297" t="s">
        <v>659</v>
      </c>
      <c r="G29" s="313" t="s">
        <v>13240</v>
      </c>
      <c r="H29" s="303" t="s">
        <v>15822</v>
      </c>
      <c r="I29" s="303" t="s">
        <v>2201</v>
      </c>
      <c r="J29" s="299" t="s">
        <v>9447</v>
      </c>
      <c r="K29" s="297" t="s">
        <v>15823</v>
      </c>
      <c r="L29" s="297" t="s">
        <v>15824</v>
      </c>
      <c r="M29" s="297"/>
      <c r="N29" s="297" t="s">
        <v>15825</v>
      </c>
      <c r="O29" s="297" t="s">
        <v>15825</v>
      </c>
      <c r="P29" s="299" t="s">
        <v>489</v>
      </c>
      <c r="Q29" s="300" t="s">
        <v>15800</v>
      </c>
      <c r="R29" s="182" t="str">
        <f ca="1">IF(ISERROR($V29),"",OFFSET('Smelter Look-up'!$C$4,$V29-4,0)&amp;"")</f>
        <v>Bangko Sentral ng Pilipinas (Central Bank of the Philippines)</v>
      </c>
      <c r="S29" s="181" t="str">
        <f t="shared" ca="1" si="3"/>
        <v>PH</v>
      </c>
      <c r="T29" s="181" t="str">
        <f ca="1">IF(B29="","",IF(ISERROR(MATCH($J29,SorP!$B$1:$B$6279,0)),"",INDIRECT("'SorP'!$A$"&amp;MATCH($S29&amp;$J29,SorP!C:C,0))))</f>
        <v>PH-RIZ</v>
      </c>
      <c r="U29" s="201"/>
      <c r="V29" s="226">
        <f>IF(C29="",NA(),IF(OR(C29="Smelter not listed",C29="Smelter not yet identified"),MATCH($B29&amp;$D29,'Smelter Look-up'!$J:$J,0),MATCH($B29&amp;$C29,'Smelter Look-up'!$J:$J,0)))</f>
        <v>41</v>
      </c>
      <c r="X29" s="227">
        <f t="shared" si="4"/>
        <v>0</v>
      </c>
      <c r="AB29" s="228" t="str">
        <f t="shared" si="5"/>
        <v>GoldBangko Sentral ng Pilipinas (Central Bank of the Philippines)</v>
      </c>
    </row>
    <row r="30" spans="1:28" s="227" customFormat="1" ht="38.4" thickBot="1">
      <c r="A30" s="301" t="s">
        <v>660</v>
      </c>
      <c r="B30" s="297" t="s">
        <v>1125</v>
      </c>
      <c r="C30" s="297" t="s">
        <v>1221</v>
      </c>
      <c r="D30" s="297" t="s">
        <v>1221</v>
      </c>
      <c r="E30" s="297" t="s">
        <v>883</v>
      </c>
      <c r="F30" s="297" t="s">
        <v>660</v>
      </c>
      <c r="G30" s="313" t="s">
        <v>13240</v>
      </c>
      <c r="H30" s="303" t="s">
        <v>15826</v>
      </c>
      <c r="I30" s="303" t="s">
        <v>1558</v>
      </c>
      <c r="J30" s="299" t="s">
        <v>10275</v>
      </c>
      <c r="K30" s="297" t="s">
        <v>15827</v>
      </c>
      <c r="L30" s="297" t="s">
        <v>15828</v>
      </c>
      <c r="M30" s="297"/>
      <c r="N30" s="297" t="s">
        <v>15825</v>
      </c>
      <c r="O30" s="297" t="s">
        <v>15825</v>
      </c>
      <c r="P30" s="299" t="s">
        <v>489</v>
      </c>
      <c r="Q30" s="300" t="s">
        <v>15800</v>
      </c>
      <c r="R30" s="182" t="str">
        <f ca="1">IF(ISERROR($V30),"",OFFSET('Smelter Look-up'!$C$4,$V30-4,0)&amp;"")</f>
        <v>Boliden AB</v>
      </c>
      <c r="S30" s="181" t="str">
        <f t="shared" ca="1" si="3"/>
        <v>SE</v>
      </c>
      <c r="T30" s="181" t="str">
        <f ca="1">IF(B30="","",IF(ISERROR(MATCH($J30,SorP!$B$1:$B$6279,0)),"",INDIRECT("'SorP'!$A$"&amp;MATCH($S30&amp;$J30,SorP!C:C,0))))</f>
        <v>SE-AC</v>
      </c>
      <c r="U30" s="201"/>
      <c r="V30" s="226">
        <f>IF(C30="",NA(),IF(OR(C30="Smelter not listed",C30="Smelter not yet identified"),MATCH($B30&amp;$D30,'Smelter Look-up'!$J:$J,0),MATCH($B30&amp;$C30,'Smelter Look-up'!$J:$J,0)))</f>
        <v>42</v>
      </c>
      <c r="X30" s="227">
        <f t="shared" si="4"/>
        <v>0</v>
      </c>
      <c r="AB30" s="228" t="str">
        <f t="shared" si="5"/>
        <v>GoldBoliden AB</v>
      </c>
    </row>
    <row r="31" spans="1:28" s="227" customFormat="1" ht="63.6" thickBot="1">
      <c r="A31" s="301" t="s">
        <v>662</v>
      </c>
      <c r="B31" s="297" t="s">
        <v>1125</v>
      </c>
      <c r="C31" s="297" t="s">
        <v>661</v>
      </c>
      <c r="D31" s="297" t="s">
        <v>661</v>
      </c>
      <c r="E31" s="297" t="s">
        <v>1097</v>
      </c>
      <c r="F31" s="297" t="s">
        <v>662</v>
      </c>
      <c r="G31" s="313" t="s">
        <v>13240</v>
      </c>
      <c r="H31" s="303" t="s">
        <v>15829</v>
      </c>
      <c r="I31" s="303" t="s">
        <v>1542</v>
      </c>
      <c r="J31" s="299" t="s">
        <v>1543</v>
      </c>
      <c r="K31" s="297" t="s">
        <v>15830</v>
      </c>
      <c r="L31" s="297" t="s">
        <v>15831</v>
      </c>
      <c r="M31" s="297"/>
      <c r="N31" s="297" t="s">
        <v>15825</v>
      </c>
      <c r="O31" s="297" t="s">
        <v>15825</v>
      </c>
      <c r="P31" s="299" t="s">
        <v>489</v>
      </c>
      <c r="Q31" s="300" t="s">
        <v>15800</v>
      </c>
      <c r="R31" s="182" t="str">
        <f ca="1">IF(ISERROR($V31),"",OFFSET('Smelter Look-up'!$C$4,$V31-4,0)&amp;"")</f>
        <v>C. Hafner GmbH + Co. KG</v>
      </c>
      <c r="S31" s="181" t="str">
        <f t="shared" ca="1" si="3"/>
        <v>DE</v>
      </c>
      <c r="T31" s="181" t="str">
        <f ca="1">IF(B31="","",IF(ISERROR(MATCH($J31,SorP!$B$1:$B$6279,0)),"",INDIRECT("'SorP'!$A$"&amp;MATCH($S31&amp;$J31,SorP!C:C,0))))</f>
        <v>DE-BW</v>
      </c>
      <c r="U31" s="201"/>
      <c r="V31" s="226">
        <f>IF(C31="",NA(),IF(OR(C31="Smelter not listed",C31="Smelter not yet identified"),MATCH($B31&amp;$D31,'Smelter Look-up'!$J:$J,0),MATCH($B31&amp;$C31,'Smelter Look-up'!$J:$J,0)))</f>
        <v>43</v>
      </c>
      <c r="X31" s="227">
        <f t="shared" si="4"/>
        <v>0</v>
      </c>
      <c r="AB31" s="228" t="str">
        <f t="shared" si="5"/>
        <v>GoldC. Hafner GmbH + Co. KG</v>
      </c>
    </row>
    <row r="32" spans="1:28" s="227" customFormat="1" ht="25.8" thickBot="1">
      <c r="A32" s="311" t="s">
        <v>663</v>
      </c>
      <c r="B32" s="297" t="s">
        <v>1125</v>
      </c>
      <c r="C32" s="297" t="s">
        <v>901</v>
      </c>
      <c r="D32" s="302"/>
      <c r="E32" s="297" t="s">
        <v>1109</v>
      </c>
      <c r="F32" s="297" t="s">
        <v>663</v>
      </c>
      <c r="G32" s="313" t="s">
        <v>13240</v>
      </c>
      <c r="H32" s="303" t="s">
        <v>15832</v>
      </c>
      <c r="I32" s="303" t="s">
        <v>1559</v>
      </c>
      <c r="J32" s="299" t="s">
        <v>1560</v>
      </c>
      <c r="K32" s="297"/>
      <c r="L32" s="297"/>
      <c r="M32" s="297"/>
      <c r="N32" s="297"/>
      <c r="O32" s="297" t="s">
        <v>15833</v>
      </c>
      <c r="P32" s="299"/>
      <c r="Q32" s="300"/>
      <c r="R32" s="182" t="str">
        <f ca="1">IF(ISERROR($V32),"",OFFSET('Smelter Look-up'!$C$4,$V32-4,0)&amp;"")</f>
        <v>Caridad</v>
      </c>
      <c r="S32" s="181" t="str">
        <f t="shared" ca="1" si="3"/>
        <v>MX</v>
      </c>
      <c r="T32" s="181" t="str">
        <f ca="1">IF(B32="","",IF(ISERROR(MATCH($J32,SorP!$B$1:$B$6279,0)),"",INDIRECT("'SorP'!$A$"&amp;MATCH($S32&amp;$J32,SorP!C:C,0))))</f>
        <v>MX-SON</v>
      </c>
      <c r="U32" s="201"/>
      <c r="V32" s="226">
        <f>IF(C32="",NA(),IF(OR(C32="Smelter not listed",C32="Smelter not yet identified"),MATCH($B32&amp;$D32,'Smelter Look-up'!$J:$J,0),MATCH($B32&amp;$C32,'Smelter Look-up'!$J:$J,0)))</f>
        <v>45</v>
      </c>
      <c r="X32" s="227">
        <f t="shared" si="4"/>
        <v>0</v>
      </c>
      <c r="AB32" s="228" t="str">
        <f t="shared" si="5"/>
        <v>GoldCaridad</v>
      </c>
    </row>
    <row r="33" spans="1:28" s="227" customFormat="1" ht="76.2" thickBot="1">
      <c r="A33" s="311" t="s">
        <v>664</v>
      </c>
      <c r="B33" s="297" t="s">
        <v>1125</v>
      </c>
      <c r="C33" s="297" t="s">
        <v>2240</v>
      </c>
      <c r="D33" s="297" t="s">
        <v>2240</v>
      </c>
      <c r="E33" s="297" t="s">
        <v>1093</v>
      </c>
      <c r="F33" s="297" t="s">
        <v>664</v>
      </c>
      <c r="G33" s="313" t="s">
        <v>13240</v>
      </c>
      <c r="H33" s="303" t="s">
        <v>15834</v>
      </c>
      <c r="I33" s="303" t="s">
        <v>1561</v>
      </c>
      <c r="J33" s="299" t="s">
        <v>1562</v>
      </c>
      <c r="K33" s="297" t="s">
        <v>15835</v>
      </c>
      <c r="L33" s="297" t="s">
        <v>15836</v>
      </c>
      <c r="M33" s="297"/>
      <c r="N33" s="297" t="s">
        <v>15825</v>
      </c>
      <c r="O33" s="297" t="s">
        <v>15825</v>
      </c>
      <c r="P33" s="299" t="s">
        <v>489</v>
      </c>
      <c r="Q33" s="300" t="s">
        <v>15800</v>
      </c>
      <c r="R33" s="182" t="str">
        <f ca="1">IF(ISERROR($V33),"",OFFSET('Smelter Look-up'!$C$4,$V33-4,0)&amp;"")</f>
        <v>CCR Refinery - Glencore Canada Corporation</v>
      </c>
      <c r="S33" s="181" t="str">
        <f t="shared" ca="1" si="3"/>
        <v>CA</v>
      </c>
      <c r="T33" s="181" t="str">
        <f ca="1">IF(B33="","",IF(ISERROR(MATCH($J33,SorP!$B$1:$B$6279,0)),"",INDIRECT("'SorP'!$A$"&amp;MATCH($S33&amp;$J33,SorP!C:C,0))))</f>
        <v>CA-QC</v>
      </c>
      <c r="U33" s="201"/>
      <c r="V33" s="226">
        <f>IF(C33="",NA(),IF(OR(C33="Smelter not listed",C33="Smelter not yet identified"),MATCH($B33&amp;$D33,'Smelter Look-up'!$J:$J,0),MATCH($B33&amp;$C33,'Smelter Look-up'!$J:$J,0)))</f>
        <v>47</v>
      </c>
      <c r="X33" s="227">
        <f t="shared" si="4"/>
        <v>0</v>
      </c>
      <c r="AB33" s="228" t="str">
        <f t="shared" si="5"/>
        <v>GoldCCR Refinery - Glencore Canada Corporation</v>
      </c>
    </row>
    <row r="34" spans="1:28" s="227" customFormat="1" ht="51" thickBot="1">
      <c r="A34" s="311" t="s">
        <v>665</v>
      </c>
      <c r="B34" s="297" t="s">
        <v>1125</v>
      </c>
      <c r="C34" s="297" t="s">
        <v>2493</v>
      </c>
      <c r="D34" s="302"/>
      <c r="E34" s="297" t="s">
        <v>1094</v>
      </c>
      <c r="F34" s="297" t="s">
        <v>665</v>
      </c>
      <c r="G34" s="313" t="s">
        <v>13240</v>
      </c>
      <c r="H34" s="303"/>
      <c r="I34" s="303" t="s">
        <v>1565</v>
      </c>
      <c r="J34" s="299" t="s">
        <v>1566</v>
      </c>
      <c r="K34" s="297"/>
      <c r="L34" s="297"/>
      <c r="M34" s="297"/>
      <c r="N34" s="297"/>
      <c r="O34" s="297"/>
      <c r="P34" s="299"/>
      <c r="Q34" s="300"/>
      <c r="R34" s="182" t="str">
        <f ca="1">IF(ISERROR($V34),"",OFFSET('Smelter Look-up'!$C$4,$V34-4,0)&amp;"")</f>
        <v>Cendres + Metaux S.A.</v>
      </c>
      <c r="S34" s="181" t="str">
        <f t="shared" ca="1" si="3"/>
        <v>CH</v>
      </c>
      <c r="T34" s="181" t="str">
        <f ca="1">IF(B34="","",IF(ISERROR(MATCH($J34,SorP!$B$1:$B$6279,0)),"",INDIRECT("'SorP'!$A$"&amp;MATCH($S34&amp;$J34,SorP!C:C,0))))</f>
        <v>CH-BE</v>
      </c>
      <c r="U34" s="201"/>
      <c r="V34" s="226">
        <f>IF(C34="",NA(),IF(OR(C34="Smelter not listed",C34="Smelter not yet identified"),MATCH($B34&amp;$D34,'Smelter Look-up'!$J:$J,0),MATCH($B34&amp;$C34,'Smelter Look-up'!$J:$J,0)))</f>
        <v>49</v>
      </c>
      <c r="X34" s="227">
        <f t="shared" si="4"/>
        <v>0</v>
      </c>
      <c r="AB34" s="228" t="str">
        <f t="shared" si="5"/>
        <v>GoldCendres + Metaux S.A.</v>
      </c>
    </row>
    <row r="35" spans="1:28" s="227" customFormat="1" ht="63.6" thickBot="1">
      <c r="A35" s="311" t="s">
        <v>742</v>
      </c>
      <c r="B35" s="297" t="s">
        <v>1125</v>
      </c>
      <c r="C35" s="297" t="s">
        <v>2142</v>
      </c>
      <c r="D35" s="302"/>
      <c r="E35" s="297" t="s">
        <v>1096</v>
      </c>
      <c r="F35" s="297" t="s">
        <v>742</v>
      </c>
      <c r="G35" s="313" t="s">
        <v>13240</v>
      </c>
      <c r="H35" s="303" t="s">
        <v>15837</v>
      </c>
      <c r="I35" s="303" t="s">
        <v>1567</v>
      </c>
      <c r="J35" s="299" t="s">
        <v>13628</v>
      </c>
      <c r="K35" s="297"/>
      <c r="L35" s="297"/>
      <c r="M35" s="297"/>
      <c r="N35" s="297"/>
      <c r="O35" s="297" t="s">
        <v>15838</v>
      </c>
      <c r="P35" s="299"/>
      <c r="Q35" s="300"/>
      <c r="R35" s="182" t="str">
        <f ca="1">IF(ISERROR($V35),"",OFFSET('Smelter Look-up'!$C$4,$V35-4,0)&amp;"")</f>
        <v>Yunnan Copper Industry Co., Ltd.</v>
      </c>
      <c r="S35" s="181" t="str">
        <f t="shared" ca="1" si="3"/>
        <v>CN</v>
      </c>
      <c r="T35" s="181" t="str">
        <f ca="1">IF(B35="","",IF(ISERROR(MATCH($J35,SorP!$B$1:$B$6279,0)),"",INDIRECT("'SorP'!$A$"&amp;MATCH($S35&amp;$J35,SorP!C:C,0))))</f>
        <v>CN-YN</v>
      </c>
      <c r="U35" s="201"/>
      <c r="V35" s="226">
        <f>IF(C35="",NA(),IF(OR(C35="Smelter not listed",C35="Smelter not yet identified"),MATCH($B35&amp;$D35,'Smelter Look-up'!$J:$J,0),MATCH($B35&amp;$C35,'Smelter Look-up'!$J:$J,0)))</f>
        <v>307</v>
      </c>
      <c r="X35" s="227">
        <f t="shared" si="4"/>
        <v>0</v>
      </c>
      <c r="AB35" s="228" t="str">
        <f t="shared" si="5"/>
        <v>GoldYunnan Copper Industry Co., Ltd.</v>
      </c>
    </row>
    <row r="36" spans="1:28" s="227" customFormat="1" ht="38.4" thickBot="1">
      <c r="A36" s="311" t="s">
        <v>666</v>
      </c>
      <c r="B36" s="297" t="s">
        <v>1125</v>
      </c>
      <c r="C36" s="297" t="s">
        <v>53</v>
      </c>
      <c r="D36" s="297" t="s">
        <v>53</v>
      </c>
      <c r="E36" s="297" t="s">
        <v>1103</v>
      </c>
      <c r="F36" s="297" t="s">
        <v>666</v>
      </c>
      <c r="G36" s="313" t="s">
        <v>13240</v>
      </c>
      <c r="H36" s="303" t="s">
        <v>15839</v>
      </c>
      <c r="I36" s="303" t="s">
        <v>1569</v>
      </c>
      <c r="J36" s="299" t="s">
        <v>6470</v>
      </c>
      <c r="K36" s="297" t="s">
        <v>15840</v>
      </c>
      <c r="L36" s="297" t="s">
        <v>15841</v>
      </c>
      <c r="M36" s="297"/>
      <c r="N36" s="297" t="s">
        <v>15825</v>
      </c>
      <c r="O36" s="297" t="s">
        <v>15825</v>
      </c>
      <c r="P36" s="299" t="s">
        <v>489</v>
      </c>
      <c r="Q36" s="300" t="s">
        <v>15800</v>
      </c>
      <c r="R36" s="182" t="str">
        <f ca="1">IF(ISERROR($V36),"",OFFSET('Smelter Look-up'!$C$4,$V36-4,0)&amp;"")</f>
        <v>Chimet S.p.A.</v>
      </c>
      <c r="S36" s="181" t="str">
        <f t="shared" ca="1" si="3"/>
        <v>IT</v>
      </c>
      <c r="T36" s="181" t="str">
        <f ca="1">IF(B36="","",IF(ISERROR(MATCH($J36,SorP!$B$1:$B$6279,0)),"",INDIRECT("'SorP'!$A$"&amp;MATCH($S36&amp;$J36,SorP!C:C,0))))</f>
        <v>IT-52</v>
      </c>
      <c r="U36" s="201"/>
      <c r="V36" s="226">
        <f>IF(C36="",NA(),IF(OR(C36="Smelter not listed",C36="Smelter not yet identified"),MATCH($B36&amp;$D36,'Smelter Look-up'!$J:$J,0),MATCH($B36&amp;$C36,'Smelter Look-up'!$J:$J,0)))</f>
        <v>55</v>
      </c>
      <c r="X36" s="227">
        <f t="shared" si="4"/>
        <v>0</v>
      </c>
      <c r="AB36" s="228" t="str">
        <f t="shared" si="5"/>
        <v>GoldChimet S.p.A.</v>
      </c>
    </row>
    <row r="37" spans="1:28" s="227" customFormat="1" ht="38.4" thickBot="1">
      <c r="A37" s="311" t="s">
        <v>667</v>
      </c>
      <c r="B37" s="297" t="s">
        <v>1125</v>
      </c>
      <c r="C37" s="297" t="s">
        <v>539</v>
      </c>
      <c r="D37" s="302"/>
      <c r="E37" s="297" t="s">
        <v>1104</v>
      </c>
      <c r="F37" s="297" t="s">
        <v>667</v>
      </c>
      <c r="G37" s="313" t="s">
        <v>13240</v>
      </c>
      <c r="H37" s="303" t="s">
        <v>15842</v>
      </c>
      <c r="I37" s="303" t="s">
        <v>1570</v>
      </c>
      <c r="J37" s="299" t="s">
        <v>1541</v>
      </c>
      <c r="K37" s="297" t="s">
        <v>15843</v>
      </c>
      <c r="L37" s="297" t="s">
        <v>15844</v>
      </c>
      <c r="M37" s="297" t="s">
        <v>15845</v>
      </c>
      <c r="N37" s="297" t="s">
        <v>15798</v>
      </c>
      <c r="O37" s="297" t="s">
        <v>15798</v>
      </c>
      <c r="P37" s="299" t="s">
        <v>12460</v>
      </c>
      <c r="Q37" s="300" t="s">
        <v>15800</v>
      </c>
      <c r="R37" s="182" t="str">
        <f ca="1">IF(ISERROR($V37),"",OFFSET('Smelter Look-up'!$C$4,$V37-4,0)&amp;"")</f>
        <v>Chugai Mining</v>
      </c>
      <c r="S37" s="181" t="str">
        <f t="shared" ca="1" si="3"/>
        <v>JP</v>
      </c>
      <c r="T37" s="181" t="str">
        <f ca="1">IF(B37="","",IF(ISERROR(MATCH($J37,SorP!$B$1:$B$6279,0)),"",INDIRECT("'SorP'!$A$"&amp;MATCH($S37&amp;$J37,SorP!C:C,0))))</f>
        <v>JP-13</v>
      </c>
      <c r="U37" s="201"/>
      <c r="V37" s="226">
        <f>IF(C37="",NA(),IF(OR(C37="Smelter not listed",C37="Smelter not yet identified"),MATCH($B37&amp;$D37,'Smelter Look-up'!$J:$J,0),MATCH($B37&amp;$C37,'Smelter Look-up'!$J:$J,0)))</f>
        <v>58</v>
      </c>
      <c r="X37" s="227">
        <f t="shared" si="4"/>
        <v>0</v>
      </c>
      <c r="AB37" s="228" t="str">
        <f t="shared" si="5"/>
        <v>GoldChugai Mining</v>
      </c>
    </row>
    <row r="38" spans="1:28" s="227" customFormat="1" ht="51" thickBot="1">
      <c r="A38" s="311" t="s">
        <v>15846</v>
      </c>
      <c r="B38" s="297" t="s">
        <v>1125</v>
      </c>
      <c r="C38" s="297" t="s">
        <v>15847</v>
      </c>
      <c r="D38" s="302"/>
      <c r="E38" s="297" t="s">
        <v>1107</v>
      </c>
      <c r="F38" s="297" t="s">
        <v>15846</v>
      </c>
      <c r="G38" s="313" t="s">
        <v>13240</v>
      </c>
      <c r="H38" s="303"/>
      <c r="I38" s="303" t="s">
        <v>15848</v>
      </c>
      <c r="J38" s="299" t="s">
        <v>12866</v>
      </c>
      <c r="K38" s="297"/>
      <c r="L38" s="297"/>
      <c r="M38" s="297" t="s">
        <v>15849</v>
      </c>
      <c r="N38" s="297" t="s">
        <v>15850</v>
      </c>
      <c r="O38" s="297" t="s">
        <v>15850</v>
      </c>
      <c r="P38" s="299" t="s">
        <v>488</v>
      </c>
      <c r="Q38" s="300" t="s">
        <v>15851</v>
      </c>
      <c r="R38" s="182" t="str">
        <f ca="1">IF(ISERROR($V38),"",OFFSET('Smelter Look-up'!$C$4,$V38-4,0)&amp;"")</f>
        <v/>
      </c>
      <c r="S38" s="181" t="str">
        <f t="shared" ref="S38:S68" ca="1" si="6">IF(B38="","",IF(ISERROR(MATCH($E38,CL,0)),"Unknown",INDIRECT("'C'!$A$"&amp;MATCH($E38,CL,0)+1)))</f>
        <v>KR</v>
      </c>
      <c r="T38" s="181" t="str">
        <f ca="1">IF(B38="","",IF(ISERROR(MATCH($J38,SorP!$B$1:$B$6279,0)),"",INDIRECT("'SorP'!$A$"&amp;MATCH($S38&amp;$J38,SorP!C:C,0))))</f>
        <v>KR-28</v>
      </c>
      <c r="U38" s="201"/>
      <c r="V38" s="226" t="e">
        <f>IF(C38="",NA(),IF(OR(C38="Smelter not listed",C38="Smelter not yet identified"),MATCH($B38&amp;$D38,'Smelter Look-up'!$J:$J,0),MATCH($B38&amp;$C38,'Smelter Look-up'!$J:$J,0)))</f>
        <v>#N/A</v>
      </c>
      <c r="X38" s="227">
        <f t="shared" ref="X38:X68" si="7">IF(AND(C38="Smelter not listed",OR(LEN(D38)=0,LEN(E38)=0)),1,0)</f>
        <v>0</v>
      </c>
      <c r="AB38" s="228" t="str">
        <f t="shared" ref="AB38:AB68" si="8">B38&amp;C38</f>
        <v>GoldDaejin Indus Co., Ltd.</v>
      </c>
    </row>
    <row r="39" spans="1:28" s="227" customFormat="1" ht="76.2" thickBot="1">
      <c r="A39" s="311" t="s">
        <v>669</v>
      </c>
      <c r="B39" s="297" t="s">
        <v>1125</v>
      </c>
      <c r="C39" s="297" t="s">
        <v>668</v>
      </c>
      <c r="D39" s="302"/>
      <c r="E39" s="297" t="s">
        <v>1096</v>
      </c>
      <c r="F39" s="297" t="s">
        <v>669</v>
      </c>
      <c r="G39" s="313" t="s">
        <v>13240</v>
      </c>
      <c r="H39" s="303" t="s">
        <v>15852</v>
      </c>
      <c r="I39" s="303" t="s">
        <v>1572</v>
      </c>
      <c r="J39" s="299" t="s">
        <v>13622</v>
      </c>
      <c r="K39" s="297"/>
      <c r="L39" s="297"/>
      <c r="M39" s="297"/>
      <c r="N39" s="297"/>
      <c r="O39" s="297"/>
      <c r="P39" s="299"/>
      <c r="Q39" s="300" t="s">
        <v>15853</v>
      </c>
      <c r="R39" s="182" t="str">
        <f ca="1">IF(ISERROR($V39),"",OFFSET('Smelter Look-up'!$C$4,$V39-4,0)&amp;"")</f>
        <v>Daye Non-Ferrous Metals Mining Ltd.</v>
      </c>
      <c r="S39" s="181" t="str">
        <f t="shared" ca="1" si="6"/>
        <v>CN</v>
      </c>
      <c r="T39" s="181" t="str">
        <f ca="1">IF(B39="","",IF(ISERROR(MATCH($J39,SorP!$B$1:$B$6279,0)),"",INDIRECT("'SorP'!$A$"&amp;MATCH($S39&amp;$J39,SorP!C:C,0))))</f>
        <v>CN-HB</v>
      </c>
      <c r="U39" s="201"/>
      <c r="V39" s="226">
        <f>IF(C39="",NA(),IF(OR(C39="Smelter not listed",C39="Smelter not yet identified"),MATCH($B39&amp;$D39,'Smelter Look-up'!$J:$J,0),MATCH($B39&amp;$C39,'Smelter Look-up'!$J:$J,0)))</f>
        <v>60</v>
      </c>
      <c r="X39" s="227">
        <f t="shared" si="7"/>
        <v>0</v>
      </c>
      <c r="AB39" s="228" t="str">
        <f t="shared" si="8"/>
        <v>GoldDaye Non-Ferrous Metals Mining Ltd.</v>
      </c>
    </row>
    <row r="40" spans="1:28" s="227" customFormat="1" ht="63.6" thickBot="1">
      <c r="A40" s="311" t="s">
        <v>670</v>
      </c>
      <c r="B40" s="297" t="s">
        <v>1125</v>
      </c>
      <c r="C40" s="297" t="s">
        <v>2256</v>
      </c>
      <c r="D40" s="302"/>
      <c r="E40" s="297" t="s">
        <v>1107</v>
      </c>
      <c r="F40" s="297" t="s">
        <v>670</v>
      </c>
      <c r="G40" s="313" t="s">
        <v>13240</v>
      </c>
      <c r="H40" s="303" t="s">
        <v>15854</v>
      </c>
      <c r="I40" s="303" t="s">
        <v>1573</v>
      </c>
      <c r="J40" s="299" t="s">
        <v>12871</v>
      </c>
      <c r="K40" s="297"/>
      <c r="L40" s="297"/>
      <c r="M40" s="297" t="s">
        <v>15849</v>
      </c>
      <c r="N40" s="297" t="s">
        <v>15850</v>
      </c>
      <c r="O40" s="297" t="s">
        <v>15850</v>
      </c>
      <c r="P40" s="299" t="s">
        <v>488</v>
      </c>
      <c r="Q40" s="300" t="s">
        <v>15851</v>
      </c>
      <c r="R40" s="182" t="str">
        <f ca="1">IF(ISERROR($V40),"",OFFSET('Smelter Look-up'!$C$4,$V40-4,0)&amp;"")</f>
        <v>DSC (Do Sung Corporation)</v>
      </c>
      <c r="S40" s="181" t="str">
        <f t="shared" ca="1" si="6"/>
        <v>KR</v>
      </c>
      <c r="T40" s="181" t="str">
        <f ca="1">IF(B40="","",IF(ISERROR(MATCH($J40,SorP!$B$1:$B$6279,0)),"",INDIRECT("'SorP'!$A$"&amp;MATCH($S40&amp;$J40,SorP!C:C,0))))</f>
        <v>KR-41</v>
      </c>
      <c r="U40" s="201"/>
      <c r="V40" s="226">
        <f>IF(C40="",NA(),IF(OR(C40="Smelter not listed",C40="Smelter not yet identified"),MATCH($B40&amp;$D40,'Smelter Look-up'!$J:$J,0),MATCH($B40&amp;$C40,'Smelter Look-up'!$J:$J,0)))</f>
        <v>71</v>
      </c>
      <c r="X40" s="227">
        <f t="shared" si="7"/>
        <v>0</v>
      </c>
      <c r="AB40" s="228" t="str">
        <f t="shared" si="8"/>
        <v>GoldDSC (Do Sung Corporation)</v>
      </c>
    </row>
    <row r="41" spans="1:28" s="227" customFormat="1" ht="76.2" thickBot="1">
      <c r="A41" s="311" t="s">
        <v>15855</v>
      </c>
      <c r="B41" s="297" t="s">
        <v>1125</v>
      </c>
      <c r="C41" s="297" t="s">
        <v>15856</v>
      </c>
      <c r="D41" s="302"/>
      <c r="E41" s="297" t="s">
        <v>1097</v>
      </c>
      <c r="F41" s="297" t="s">
        <v>15855</v>
      </c>
      <c r="G41" s="313" t="s">
        <v>13240</v>
      </c>
      <c r="H41" s="303" t="s">
        <v>15857</v>
      </c>
      <c r="I41" s="303" t="s">
        <v>1542</v>
      </c>
      <c r="J41" s="299" t="s">
        <v>1543</v>
      </c>
      <c r="K41" s="297"/>
      <c r="L41" s="297"/>
      <c r="M41" s="297" t="s">
        <v>15849</v>
      </c>
      <c r="N41" s="297" t="s">
        <v>15858</v>
      </c>
      <c r="O41" s="297" t="s">
        <v>15858</v>
      </c>
      <c r="P41" s="299" t="s">
        <v>489</v>
      </c>
      <c r="Q41" s="300" t="s">
        <v>15851</v>
      </c>
      <c r="R41" s="182" t="str">
        <f ca="1">IF(ISERROR($V41),"",OFFSET('Smelter Look-up'!$C$4,$V41-4,0)&amp;"")</f>
        <v/>
      </c>
      <c r="S41" s="181" t="str">
        <f t="shared" ca="1" si="6"/>
        <v>DE</v>
      </c>
      <c r="T41" s="181" t="str">
        <f ca="1">IF(B41="","",IF(ISERROR(MATCH($J41,SorP!$B$1:$B$6279,0)),"",INDIRECT("'SorP'!$A$"&amp;MATCH($S41&amp;$J41,SorP!C:C,0))))</f>
        <v>DE-BW</v>
      </c>
      <c r="U41" s="201"/>
      <c r="V41" s="226" t="e">
        <f>IF(C41="",NA(),IF(OR(C41="Smelter not listed",C41="Smelter not yet identified"),MATCH($B41&amp;$D41,'Smelter Look-up'!$J:$J,0),MATCH($B41&amp;$C41,'Smelter Look-up'!$J:$J,0)))</f>
        <v>#N/A</v>
      </c>
      <c r="X41" s="227">
        <f t="shared" si="7"/>
        <v>0</v>
      </c>
      <c r="AB41" s="228" t="str">
        <f t="shared" si="8"/>
        <v>GoldDODUCO Contacts and Refining GmbH</v>
      </c>
    </row>
    <row r="42" spans="1:28" s="227" customFormat="1" ht="25.8" thickBot="1">
      <c r="A42" s="311" t="s">
        <v>671</v>
      </c>
      <c r="B42" s="297" t="s">
        <v>1125</v>
      </c>
      <c r="C42" s="297" t="s">
        <v>902</v>
      </c>
      <c r="D42" s="302"/>
      <c r="E42" s="297" t="s">
        <v>1104</v>
      </c>
      <c r="F42" s="297" t="s">
        <v>671</v>
      </c>
      <c r="G42" s="313" t="s">
        <v>13240</v>
      </c>
      <c r="H42" s="303" t="s">
        <v>15859</v>
      </c>
      <c r="I42" s="303" t="s">
        <v>1574</v>
      </c>
      <c r="J42" s="299" t="s">
        <v>1575</v>
      </c>
      <c r="K42" s="297" t="s">
        <v>15860</v>
      </c>
      <c r="L42" s="297" t="s">
        <v>15861</v>
      </c>
      <c r="M42" s="297"/>
      <c r="N42" s="297" t="s">
        <v>15862</v>
      </c>
      <c r="O42" s="297" t="s">
        <v>15863</v>
      </c>
      <c r="P42" s="299" t="s">
        <v>489</v>
      </c>
      <c r="Q42" s="300" t="s">
        <v>15864</v>
      </c>
      <c r="R42" s="182" t="str">
        <f ca="1">IF(ISERROR($V42),"",OFFSET('Smelter Look-up'!$C$4,$V42-4,0)&amp;"")</f>
        <v>Dowa</v>
      </c>
      <c r="S42" s="181" t="str">
        <f t="shared" ca="1" si="6"/>
        <v>JP</v>
      </c>
      <c r="T42" s="181" t="str">
        <f ca="1">IF(B42="","",IF(ISERROR(MATCH($J42,SorP!$B$1:$B$6279,0)),"",INDIRECT("'SorP'!$A$"&amp;MATCH($S42&amp;$J42,SorP!C:C,0))))</f>
        <v>JP-05</v>
      </c>
      <c r="U42" s="201"/>
      <c r="V42" s="226">
        <f>IF(C42="",NA(),IF(OR(C42="Smelter not listed",C42="Smelter not yet identified"),MATCH($B42&amp;$D42,'Smelter Look-up'!$J:$J,0),MATCH($B42&amp;$C42,'Smelter Look-up'!$J:$J,0)))</f>
        <v>67</v>
      </c>
      <c r="X42" s="227">
        <f t="shared" si="7"/>
        <v>0</v>
      </c>
      <c r="AB42" s="228" t="str">
        <f t="shared" si="8"/>
        <v>GoldDowa</v>
      </c>
    </row>
    <row r="43" spans="1:28" s="227" customFormat="1" ht="101.4" thickBot="1">
      <c r="A43" s="292" t="s">
        <v>2278</v>
      </c>
      <c r="B43" s="293" t="s">
        <v>1126</v>
      </c>
      <c r="C43" s="293" t="s">
        <v>2335</v>
      </c>
      <c r="D43" s="294"/>
      <c r="E43" s="293" t="s">
        <v>1096</v>
      </c>
      <c r="F43" s="293" t="s">
        <v>2278</v>
      </c>
      <c r="G43" s="293" t="s">
        <v>13240</v>
      </c>
      <c r="H43" s="295"/>
      <c r="I43" s="295" t="s">
        <v>1774</v>
      </c>
      <c r="J43" s="296" t="s">
        <v>13623</v>
      </c>
      <c r="K43" s="293"/>
      <c r="L43" s="293"/>
      <c r="M43" s="293"/>
      <c r="N43" s="293"/>
      <c r="O43" s="293"/>
      <c r="P43" s="296"/>
      <c r="Q43" s="314"/>
      <c r="R43" s="182" t="str">
        <f ca="1">IF(ISERROR($V43),"",OFFSET('Smelter Look-up'!$C$4,$V43-4,0)&amp;"")</f>
        <v>Chenzhou Yunxiang Mining and Metallurgy Co., Ltd.</v>
      </c>
      <c r="S43" s="181" t="str">
        <f t="shared" ca="1" si="6"/>
        <v>CN</v>
      </c>
      <c r="T43" s="181" t="str">
        <f ca="1">IF(B43="","",IF(ISERROR(MATCH($J43,SorP!$B$1:$B$6279,0)),"",INDIRECT("'SorP'!$A$"&amp;MATCH($S43&amp;$J43,SorP!C:C,0))))</f>
        <v>CN-HN</v>
      </c>
      <c r="U43" s="201"/>
      <c r="V43" s="226">
        <f>IF(C43="",NA(),IF(OR(C43="Smelter not listed",C43="Smelter not yet identified"),MATCH($B43&amp;$D43,'Smelter Look-up'!$J:$J,0),MATCH($B43&amp;$C43,'Smelter Look-up'!$J:$J,0)))</f>
        <v>400</v>
      </c>
      <c r="X43" s="227">
        <f t="shared" si="7"/>
        <v>0</v>
      </c>
      <c r="AB43" s="228" t="str">
        <f t="shared" si="8"/>
        <v>TinChenzhou Yunxiang Mining and Metallurgy Co., Ltd.</v>
      </c>
    </row>
    <row r="44" spans="1:28" s="227" customFormat="1" ht="63.6" thickBot="1">
      <c r="A44" s="301" t="s">
        <v>15095</v>
      </c>
      <c r="B44" s="297" t="s">
        <v>1126</v>
      </c>
      <c r="C44" s="297" t="s">
        <v>15094</v>
      </c>
      <c r="D44" s="302"/>
      <c r="E44" s="297" t="s">
        <v>1101</v>
      </c>
      <c r="F44" s="297" t="s">
        <v>15095</v>
      </c>
      <c r="G44" s="297" t="s">
        <v>13240</v>
      </c>
      <c r="H44" s="303"/>
      <c r="I44" s="303" t="s">
        <v>15142</v>
      </c>
      <c r="J44" s="299" t="s">
        <v>12852</v>
      </c>
      <c r="K44" s="297"/>
      <c r="L44" s="297"/>
      <c r="M44" s="297"/>
      <c r="N44" s="297"/>
      <c r="O44" s="297"/>
      <c r="P44" s="299"/>
      <c r="Q44" s="300"/>
      <c r="R44" s="182" t="str">
        <f ca="1">IF(ISERROR($V44),"",OFFSET('Smelter Look-up'!$C$4,$V44-4,0)&amp;"")</f>
        <v>PT Aries Kencana Sejahtera</v>
      </c>
      <c r="S44" s="181" t="str">
        <f t="shared" ca="1" si="6"/>
        <v>ID</v>
      </c>
      <c r="T44" s="181" t="str">
        <f ca="1">IF(B44="","",IF(ISERROR(MATCH($J44,SorP!$B$1:$B$6279,0)),"",INDIRECT("'SorP'!$A$"&amp;MATCH($S44&amp;$J44,SorP!C:C,0))))</f>
        <v>ID-BB</v>
      </c>
      <c r="U44" s="201"/>
      <c r="V44" s="226">
        <f>IF(C44="",NA(),IF(OR(C44="Smelter not listed",C44="Smelter not yet identified"),MATCH($B44&amp;$D44,'Smelter Look-up'!$J:$J,0),MATCH($B44&amp;$C44,'Smelter Look-up'!$J:$J,0)))</f>
        <v>486</v>
      </c>
      <c r="X44" s="227">
        <f t="shared" si="7"/>
        <v>0</v>
      </c>
      <c r="AB44" s="228" t="str">
        <f t="shared" si="8"/>
        <v>TinPT Aries Kencana Sejahtera</v>
      </c>
    </row>
    <row r="45" spans="1:28" s="227" customFormat="1" ht="21" thickBot="1">
      <c r="A45" s="301" t="s">
        <v>1405</v>
      </c>
      <c r="B45" s="297" t="s">
        <v>1126</v>
      </c>
      <c r="C45" s="297" t="s">
        <v>902</v>
      </c>
      <c r="D45" s="302"/>
      <c r="E45" s="297" t="s">
        <v>1104</v>
      </c>
      <c r="F45" s="297" t="s">
        <v>1405</v>
      </c>
      <c r="G45" s="297" t="s">
        <v>13240</v>
      </c>
      <c r="H45" s="303"/>
      <c r="I45" s="303" t="s">
        <v>1574</v>
      </c>
      <c r="J45" s="299" t="s">
        <v>1575</v>
      </c>
      <c r="K45" s="297"/>
      <c r="L45" s="297"/>
      <c r="M45" s="297"/>
      <c r="N45" s="297"/>
      <c r="O45" s="297"/>
      <c r="P45" s="299"/>
      <c r="Q45" s="300"/>
      <c r="R45" s="182" t="str">
        <f ca="1">IF(ISERROR($V45),"",OFFSET('Smelter Look-up'!$C$4,$V45-4,0)&amp;"")</f>
        <v>Dowa</v>
      </c>
      <c r="S45" s="181" t="str">
        <f t="shared" ca="1" si="6"/>
        <v>JP</v>
      </c>
      <c r="T45" s="181" t="str">
        <f ca="1">IF(B45="","",IF(ISERROR(MATCH($J45,SorP!$B$1:$B$6279,0)),"",INDIRECT("'SorP'!$A$"&amp;MATCH($S45&amp;$J45,SorP!C:C,0))))</f>
        <v>JP-05</v>
      </c>
      <c r="U45" s="201"/>
      <c r="V45" s="226">
        <f>IF(C45="",NA(),IF(OR(C45="Smelter not listed",C45="Smelter not yet identified"),MATCH($B45&amp;$D45,'Smelter Look-up'!$J:$J,0),MATCH($B45&amp;$C45,'Smelter Look-up'!$J:$J,0)))</f>
        <v>417</v>
      </c>
      <c r="X45" s="227">
        <f t="shared" si="7"/>
        <v>0</v>
      </c>
      <c r="AB45" s="228" t="str">
        <f t="shared" si="8"/>
        <v>TinDowa</v>
      </c>
    </row>
    <row r="46" spans="1:28" s="227" customFormat="1" ht="51" thickBot="1">
      <c r="A46" s="301" t="s">
        <v>770</v>
      </c>
      <c r="B46" s="297" t="s">
        <v>1126</v>
      </c>
      <c r="C46" s="297" t="s">
        <v>1322</v>
      </c>
      <c r="D46" s="302"/>
      <c r="E46" s="297" t="s">
        <v>1096</v>
      </c>
      <c r="F46" s="297" t="s">
        <v>770</v>
      </c>
      <c r="G46" s="297" t="s">
        <v>13240</v>
      </c>
      <c r="H46" s="303"/>
      <c r="I46" s="303" t="s">
        <v>1775</v>
      </c>
      <c r="J46" s="299" t="s">
        <v>13603</v>
      </c>
      <c r="K46" s="297"/>
      <c r="L46" s="297"/>
      <c r="M46" s="297"/>
      <c r="N46" s="297"/>
      <c r="O46" s="297"/>
      <c r="P46" s="299"/>
      <c r="Q46" s="300"/>
      <c r="R46" s="182" t="str">
        <f ca="1">IF(ISERROR($V46),"",OFFSET('Smelter Look-up'!$C$4,$V46-4,0)&amp;"")</f>
        <v>China Tin Group Co., Ltd.</v>
      </c>
      <c r="S46" s="181" t="str">
        <f t="shared" ca="1" si="6"/>
        <v>CN</v>
      </c>
      <c r="T46" s="181" t="str">
        <f ca="1">IF(B46="","",IF(ISERROR(MATCH($J46,SorP!$B$1:$B$6279,0)),"",INDIRECT("'SorP'!$A$"&amp;MATCH($S46&amp;$J46,SorP!C:C,0))))</f>
        <v>CN-GX</v>
      </c>
      <c r="U46" s="201"/>
      <c r="V46" s="226">
        <f>IF(C46="",NA(),IF(OR(C46="Smelter not listed",C46="Smelter not yet identified"),MATCH($B46&amp;$D46,'Smelter Look-up'!$J:$J,0),MATCH($B46&amp;$C46,'Smelter Look-up'!$J:$J,0)))</f>
        <v>403</v>
      </c>
      <c r="X46" s="227">
        <f t="shared" si="7"/>
        <v>0</v>
      </c>
      <c r="AB46" s="228" t="str">
        <f t="shared" si="8"/>
        <v>TinChina Tin Group Co., Ltd.</v>
      </c>
    </row>
    <row r="47" spans="1:28" s="227" customFormat="1" ht="51" thickBot="1">
      <c r="A47" s="301" t="s">
        <v>1781</v>
      </c>
      <c r="B47" s="297" t="s">
        <v>1126</v>
      </c>
      <c r="C47" s="297" t="s">
        <v>2149</v>
      </c>
      <c r="D47" s="302"/>
      <c r="E47" s="297" t="s">
        <v>2432</v>
      </c>
      <c r="F47" s="297" t="s">
        <v>1781</v>
      </c>
      <c r="G47" s="297" t="s">
        <v>13240</v>
      </c>
      <c r="H47" s="303"/>
      <c r="I47" s="303" t="s">
        <v>1782</v>
      </c>
      <c r="J47" s="299" t="s">
        <v>1635</v>
      </c>
      <c r="K47" s="297"/>
      <c r="L47" s="297"/>
      <c r="M47" s="297"/>
      <c r="N47" s="297"/>
      <c r="O47" s="297"/>
      <c r="P47" s="299"/>
      <c r="Q47" s="300"/>
      <c r="R47" s="182" t="str">
        <f ca="1">IF(ISERROR($V47),"",OFFSET('Smelter Look-up'!$C$4,$V47-4,0)&amp;"")</f>
        <v>Metallic Resources, Inc.</v>
      </c>
      <c r="S47" s="181" t="str">
        <f t="shared" ca="1" si="6"/>
        <v>US</v>
      </c>
      <c r="T47" s="181" t="str">
        <f ca="1">IF(B47="","",IF(ISERROR(MATCH($J47,SorP!$B$1:$B$6279,0)),"",INDIRECT("'SorP'!$A$"&amp;MATCH($S47&amp;$J47,SorP!C:C,0))))</f>
        <v>US-OH</v>
      </c>
      <c r="U47" s="201"/>
      <c r="V47" s="226">
        <f>IF(C47="",NA(),IF(OR(C47="Smelter not listed",C47="Smelter not yet identified"),MATCH($B47&amp;$D47,'Smelter Look-up'!$J:$J,0),MATCH($B47&amp;$C47,'Smelter Look-up'!$J:$J,0)))</f>
        <v>462</v>
      </c>
      <c r="X47" s="227">
        <f t="shared" si="7"/>
        <v>0</v>
      </c>
      <c r="AB47" s="228" t="str">
        <f t="shared" si="8"/>
        <v>TinMetallic Resources, Inc.</v>
      </c>
    </row>
    <row r="48" spans="1:28" s="227" customFormat="1" ht="51" thickBot="1">
      <c r="A48" s="301" t="s">
        <v>772</v>
      </c>
      <c r="B48" s="297" t="s">
        <v>1126</v>
      </c>
      <c r="C48" s="297" t="s">
        <v>12430</v>
      </c>
      <c r="D48" s="302"/>
      <c r="E48" s="297" t="s">
        <v>1092</v>
      </c>
      <c r="F48" s="297" t="s">
        <v>772</v>
      </c>
      <c r="G48" s="297" t="s">
        <v>13240</v>
      </c>
      <c r="H48" s="303"/>
      <c r="I48" s="303" t="s">
        <v>1783</v>
      </c>
      <c r="J48" s="299" t="s">
        <v>1674</v>
      </c>
      <c r="K48" s="297"/>
      <c r="L48" s="297"/>
      <c r="M48" s="297"/>
      <c r="N48" s="297"/>
      <c r="O48" s="297"/>
      <c r="P48" s="299"/>
      <c r="Q48" s="300"/>
      <c r="R48" s="182" t="str">
        <f ca="1">IF(ISERROR($V48),"",OFFSET('Smelter Look-up'!$C$4,$V48-4,0)&amp;"")</f>
        <v>Mineracao Taboca S.A.</v>
      </c>
      <c r="S48" s="181" t="str">
        <f t="shared" ca="1" si="6"/>
        <v>BR</v>
      </c>
      <c r="T48" s="181" t="str">
        <f ca="1">IF(B48="","",IF(ISERROR(MATCH($J48,SorP!$B$1:$B$6279,0)),"",INDIRECT("'SorP'!$A$"&amp;MATCH($S48&amp;$J48,SorP!C:C,0))))</f>
        <v>BR-SP</v>
      </c>
      <c r="U48" s="201"/>
      <c r="V48" s="226">
        <f>IF(C48="",NA(),IF(OR(C48="Smelter not listed",C48="Smelter not yet identified"),MATCH($B48&amp;$D48,'Smelter Look-up'!$J:$J,0),MATCH($B48&amp;$C48,'Smelter Look-up'!$J:$J,0)))</f>
        <v>465</v>
      </c>
      <c r="X48" s="227">
        <f t="shared" si="7"/>
        <v>0</v>
      </c>
      <c r="AB48" s="228" t="str">
        <f t="shared" si="8"/>
        <v>TinMineracao Taboca S.A.</v>
      </c>
    </row>
    <row r="49" spans="1:28" s="227" customFormat="1" ht="25.8" thickBot="1">
      <c r="A49" s="301" t="s">
        <v>773</v>
      </c>
      <c r="B49" s="297" t="s">
        <v>1126</v>
      </c>
      <c r="C49" s="297" t="s">
        <v>1030</v>
      </c>
      <c r="D49" s="302"/>
      <c r="E49" s="297" t="s">
        <v>876</v>
      </c>
      <c r="F49" s="297" t="s">
        <v>773</v>
      </c>
      <c r="G49" s="297" t="s">
        <v>13240</v>
      </c>
      <c r="H49" s="303"/>
      <c r="I49" s="303" t="s">
        <v>1785</v>
      </c>
      <c r="J49" s="299" t="s">
        <v>9115</v>
      </c>
      <c r="K49" s="297"/>
      <c r="L49" s="297"/>
      <c r="M49" s="297"/>
      <c r="N49" s="297"/>
      <c r="O49" s="297"/>
      <c r="P49" s="299"/>
      <c r="Q49" s="300"/>
      <c r="R49" s="182" t="str">
        <f ca="1">IF(ISERROR($V49),"",OFFSET('Smelter Look-up'!$C$4,$V49-4,0)&amp;"")</f>
        <v>Minsur</v>
      </c>
      <c r="S49" s="181" t="str">
        <f t="shared" ca="1" si="6"/>
        <v>PE</v>
      </c>
      <c r="T49" s="181" t="str">
        <f ca="1">IF(B49="","",IF(ISERROR(MATCH($J49,SorP!$B$1:$B$6279,0)),"",INDIRECT("'SorP'!$A$"&amp;MATCH($S49&amp;$J49,SorP!C:C,0))))</f>
        <v>PE-ICA</v>
      </c>
      <c r="U49" s="201"/>
      <c r="V49" s="226">
        <f>IF(C49="",NA(),IF(OR(C49="Smelter not listed",C49="Smelter not yet identified"),MATCH($B49&amp;$D49,'Smelter Look-up'!$J:$J,0),MATCH($B49&amp;$C49,'Smelter Look-up'!$J:$J,0)))</f>
        <v>470</v>
      </c>
      <c r="X49" s="227">
        <f t="shared" si="7"/>
        <v>0</v>
      </c>
      <c r="AB49" s="228" t="str">
        <f t="shared" si="8"/>
        <v>TinMinsur</v>
      </c>
    </row>
    <row r="50" spans="1:28" s="227" customFormat="1" ht="63.6" thickBot="1">
      <c r="A50" s="301" t="s">
        <v>774</v>
      </c>
      <c r="B50" s="297" t="s">
        <v>1126</v>
      </c>
      <c r="C50" s="297" t="s">
        <v>1159</v>
      </c>
      <c r="D50" s="302"/>
      <c r="E50" s="297" t="s">
        <v>1104</v>
      </c>
      <c r="F50" s="297" t="s">
        <v>774</v>
      </c>
      <c r="G50" s="297" t="s">
        <v>13240</v>
      </c>
      <c r="H50" s="303"/>
      <c r="I50" s="303" t="s">
        <v>1541</v>
      </c>
      <c r="J50" s="299" t="s">
        <v>1541</v>
      </c>
      <c r="K50" s="297"/>
      <c r="L50" s="297"/>
      <c r="M50" s="297"/>
      <c r="N50" s="297"/>
      <c r="O50" s="297"/>
      <c r="P50" s="299"/>
      <c r="Q50" s="300"/>
      <c r="R50" s="182" t="str">
        <f ca="1">IF(ISERROR($V50),"",OFFSET('Smelter Look-up'!$C$4,$V50-4,0)&amp;"")</f>
        <v>Mitsubishi Materials Corporation</v>
      </c>
      <c r="S50" s="181" t="str">
        <f t="shared" ca="1" si="6"/>
        <v>JP</v>
      </c>
      <c r="T50" s="181" t="str">
        <f ca="1">IF(B50="","",IF(ISERROR(MATCH($J50,SorP!$B$1:$B$6279,0)),"",INDIRECT("'SorP'!$A$"&amp;MATCH($S50&amp;$J50,SorP!C:C,0))))</f>
        <v>JP-13</v>
      </c>
      <c r="U50" s="201"/>
      <c r="V50" s="226">
        <f>IF(C50="",NA(),IF(OR(C50="Smelter not listed",C50="Smelter not yet identified"),MATCH($B50&amp;$D50,'Smelter Look-up'!$J:$J,0),MATCH($B50&amp;$C50,'Smelter Look-up'!$J:$J,0)))</f>
        <v>471</v>
      </c>
      <c r="X50" s="227">
        <f t="shared" si="7"/>
        <v>0</v>
      </c>
      <c r="AB50" s="228" t="str">
        <f t="shared" si="8"/>
        <v>TinMitsubishi Materials Corporation</v>
      </c>
    </row>
    <row r="51" spans="1:28" s="227" customFormat="1" ht="63.6" thickBot="1">
      <c r="A51" s="301" t="s">
        <v>1788</v>
      </c>
      <c r="B51" s="297" t="s">
        <v>1126</v>
      </c>
      <c r="C51" s="297" t="s">
        <v>13181</v>
      </c>
      <c r="D51" s="302"/>
      <c r="E51" s="297" t="s">
        <v>1096</v>
      </c>
      <c r="F51" s="297" t="s">
        <v>1788</v>
      </c>
      <c r="G51" s="297" t="s">
        <v>13240</v>
      </c>
      <c r="H51" s="303"/>
      <c r="I51" s="303" t="s">
        <v>1773</v>
      </c>
      <c r="J51" s="299" t="s">
        <v>13619</v>
      </c>
      <c r="K51" s="297"/>
      <c r="L51" s="297"/>
      <c r="M51" s="297"/>
      <c r="N51" s="297"/>
      <c r="O51" s="297"/>
      <c r="P51" s="299"/>
      <c r="Q51" s="300"/>
      <c r="R51" s="182" t="str">
        <f ca="1">IF(ISERROR($V51),"",OFFSET('Smelter Look-up'!$C$4,$V51-4,0)&amp;"")</f>
        <v>Jiangxi New Nanshan Technology Ltd.</v>
      </c>
      <c r="S51" s="181" t="str">
        <f t="shared" ca="1" si="6"/>
        <v>CN</v>
      </c>
      <c r="T51" s="181" t="str">
        <f ca="1">IF(B51="","",IF(ISERROR(MATCH($J51,SorP!$B$1:$B$6279,0)),"",INDIRECT("'SorP'!$A$"&amp;MATCH($S51&amp;$J51,SorP!C:C,0))))</f>
        <v>CN-JX</v>
      </c>
      <c r="U51" s="201"/>
      <c r="V51" s="226">
        <f>IF(C51="",NA(),IF(OR(C51="Smelter not listed",C51="Smelter not yet identified"),MATCH($B51&amp;$D51,'Smelter Look-up'!$J:$J,0),MATCH($B51&amp;$C51,'Smelter Look-up'!$J:$J,0)))</f>
        <v>450</v>
      </c>
      <c r="X51" s="227">
        <f t="shared" si="7"/>
        <v>0</v>
      </c>
      <c r="AB51" s="228" t="str">
        <f t="shared" si="8"/>
        <v>TinJiangxi New Nanshan Technology Ltd.</v>
      </c>
    </row>
    <row r="52" spans="1:28" s="227" customFormat="1" ht="76.2" thickBot="1">
      <c r="A52" s="311" t="s">
        <v>776</v>
      </c>
      <c r="B52" s="297" t="s">
        <v>1126</v>
      </c>
      <c r="C52" s="297" t="s">
        <v>775</v>
      </c>
      <c r="D52" s="302"/>
      <c r="E52" s="297" t="s">
        <v>884</v>
      </c>
      <c r="F52" s="297" t="s">
        <v>776</v>
      </c>
      <c r="G52" s="297" t="s">
        <v>13240</v>
      </c>
      <c r="H52" s="303"/>
      <c r="I52" s="303" t="s">
        <v>2340</v>
      </c>
      <c r="J52" s="299" t="s">
        <v>11025</v>
      </c>
      <c r="K52" s="297"/>
      <c r="L52" s="297"/>
      <c r="M52" s="297"/>
      <c r="N52" s="297"/>
      <c r="O52" s="297"/>
      <c r="P52" s="299"/>
      <c r="Q52" s="300"/>
      <c r="R52" s="182" t="str">
        <f ca="1">IF(ISERROR($V52),"",OFFSET('Smelter Look-up'!$C$4,$V52-4,0)&amp;"")</f>
        <v>O.M. Manufacturing (Thailand) Co., Ltd.</v>
      </c>
      <c r="S52" s="181" t="str">
        <f t="shared" ca="1" si="6"/>
        <v>TH</v>
      </c>
      <c r="T52" s="181" t="str">
        <f ca="1">IF(B52="","",IF(ISERROR(MATCH($J52,SorP!$B$1:$B$6279,0)),"",INDIRECT("'SorP'!$A$"&amp;MATCH($S52&amp;$J52,SorP!C:C,0))))</f>
        <v>TH-20</v>
      </c>
      <c r="U52" s="201"/>
      <c r="V52" s="226">
        <f>IF(C52="",NA(),IF(OR(C52="Smelter not listed",C52="Smelter not yet identified"),MATCH($B52&amp;$D52,'Smelter Look-up'!$J:$J,0),MATCH($B52&amp;$C52,'Smelter Look-up'!$J:$J,0)))</f>
        <v>479</v>
      </c>
      <c r="X52" s="227">
        <f t="shared" si="7"/>
        <v>0</v>
      </c>
      <c r="AB52" s="228" t="str">
        <f t="shared" si="8"/>
        <v>TinO.M. Manufacturing (Thailand) Co., Ltd.</v>
      </c>
    </row>
    <row r="53" spans="1:28" s="227" customFormat="1" ht="51" thickBot="1">
      <c r="A53" s="311" t="s">
        <v>777</v>
      </c>
      <c r="B53" s="297" t="s">
        <v>1126</v>
      </c>
      <c r="C53" s="297" t="s">
        <v>13803</v>
      </c>
      <c r="D53" s="302"/>
      <c r="E53" s="297" t="s">
        <v>2430</v>
      </c>
      <c r="F53" s="297" t="s">
        <v>777</v>
      </c>
      <c r="G53" s="297" t="s">
        <v>13240</v>
      </c>
      <c r="H53" s="303"/>
      <c r="I53" s="303" t="s">
        <v>1769</v>
      </c>
      <c r="J53" s="299" t="s">
        <v>1769</v>
      </c>
      <c r="K53" s="297"/>
      <c r="L53" s="297"/>
      <c r="M53" s="297"/>
      <c r="N53" s="297"/>
      <c r="O53" s="297"/>
      <c r="P53" s="299"/>
      <c r="Q53" s="300"/>
      <c r="R53" s="182" t="str">
        <f ca="1">IF(ISERROR($V53),"",OFFSET('Smelter Look-up'!$C$4,$V53-4,0)&amp;"")</f>
        <v>Operaciones Metalurgicas S.A.</v>
      </c>
      <c r="S53" s="181" t="str">
        <f t="shared" ca="1" si="6"/>
        <v>BO</v>
      </c>
      <c r="T53" s="181" t="str">
        <f ca="1">IF(B53="","",IF(ISERROR(MATCH($J53,SorP!$B$1:$B$6279,0)),"",INDIRECT("'SorP'!$A$"&amp;MATCH($S53&amp;$J53,SorP!C:C,0))))</f>
        <v>BO-O</v>
      </c>
      <c r="U53" s="201"/>
      <c r="V53" s="226">
        <f>IF(C53="",NA(),IF(OR(C53="Smelter not listed",C53="Smelter not yet identified"),MATCH($B53&amp;$D53,'Smelter Look-up'!$J:$J,0),MATCH($B53&amp;$C53,'Smelter Look-up'!$J:$J,0)))</f>
        <v>482</v>
      </c>
      <c r="X53" s="227">
        <f t="shared" si="7"/>
        <v>0</v>
      </c>
      <c r="AB53" s="228" t="str">
        <f t="shared" si="8"/>
        <v>TinOperaciones Metalurgicas S.A.</v>
      </c>
    </row>
    <row r="54" spans="1:28" s="227" customFormat="1" ht="63.6" thickBot="1">
      <c r="A54" s="311" t="s">
        <v>778</v>
      </c>
      <c r="B54" s="297" t="s">
        <v>1126</v>
      </c>
      <c r="C54" s="297" t="s">
        <v>840</v>
      </c>
      <c r="D54" s="302"/>
      <c r="E54" s="297" t="s">
        <v>1101</v>
      </c>
      <c r="F54" s="297" t="s">
        <v>778</v>
      </c>
      <c r="G54" s="297" t="s">
        <v>13240</v>
      </c>
      <c r="H54" s="303"/>
      <c r="I54" s="303" t="s">
        <v>1767</v>
      </c>
      <c r="J54" s="299" t="s">
        <v>12852</v>
      </c>
      <c r="K54" s="297"/>
      <c r="L54" s="297"/>
      <c r="M54" s="297"/>
      <c r="N54" s="297"/>
      <c r="O54" s="297"/>
      <c r="P54" s="299"/>
      <c r="Q54" s="300"/>
      <c r="R54" s="182" t="str">
        <f ca="1">IF(ISERROR($V54),"",OFFSET('Smelter Look-up'!$C$4,$V54-4,0)&amp;"")</f>
        <v>PT Artha Cipta Langgeng</v>
      </c>
      <c r="S54" s="181" t="str">
        <f t="shared" ca="1" si="6"/>
        <v>ID</v>
      </c>
      <c r="T54" s="181" t="str">
        <f ca="1">IF(B54="","",IF(ISERROR(MATCH($J54,SorP!$B$1:$B$6279,0)),"",INDIRECT("'SorP'!$A$"&amp;MATCH($S54&amp;$J54,SorP!C:C,0))))</f>
        <v>ID-BB</v>
      </c>
      <c r="U54" s="201"/>
      <c r="V54" s="226">
        <f>IF(C54="",NA(),IF(OR(C54="Smelter not listed",C54="Smelter not yet identified"),MATCH($B54&amp;$D54,'Smelter Look-up'!$J:$J,0),MATCH($B54&amp;$C54,'Smelter Look-up'!$J:$J,0)))</f>
        <v>487</v>
      </c>
      <c r="X54" s="227">
        <f t="shared" si="7"/>
        <v>0</v>
      </c>
      <c r="AB54" s="228" t="str">
        <f t="shared" si="8"/>
        <v>TinPT Artha Cipta Langgeng</v>
      </c>
    </row>
    <row r="55" spans="1:28" s="227" customFormat="1" ht="51" thickBot="1">
      <c r="A55" s="311" t="s">
        <v>15479</v>
      </c>
      <c r="B55" s="297" t="s">
        <v>1126</v>
      </c>
      <c r="C55" s="297" t="s">
        <v>15478</v>
      </c>
      <c r="D55" s="302"/>
      <c r="E55" s="297" t="s">
        <v>1101</v>
      </c>
      <c r="F55" s="297" t="s">
        <v>15479</v>
      </c>
      <c r="G55" s="297" t="s">
        <v>13240</v>
      </c>
      <c r="H55" s="303"/>
      <c r="I55" s="303" t="s">
        <v>15480</v>
      </c>
      <c r="J55" s="299" t="s">
        <v>12852</v>
      </c>
      <c r="K55" s="297"/>
      <c r="L55" s="297"/>
      <c r="M55" s="297"/>
      <c r="N55" s="297"/>
      <c r="O55" s="297"/>
      <c r="P55" s="299"/>
      <c r="Q55" s="300"/>
      <c r="R55" s="182" t="str">
        <f ca="1">IF(ISERROR($V55),"",OFFSET('Smelter Look-up'!$C$4,$V55-4,0)&amp;"")</f>
        <v>PT Babel Inti Perkasa</v>
      </c>
      <c r="S55" s="181" t="str">
        <f t="shared" ca="1" si="6"/>
        <v>ID</v>
      </c>
      <c r="T55" s="181" t="str">
        <f ca="1">IF(B55="","",IF(ISERROR(MATCH($J55,SorP!$B$1:$B$6279,0)),"",INDIRECT("'SorP'!$A$"&amp;MATCH($S55&amp;$J55,SorP!C:C,0))))</f>
        <v>ID-BB</v>
      </c>
      <c r="U55" s="201"/>
      <c r="V55" s="226">
        <f>IF(C55="",NA(),IF(OR(C55="Smelter not listed",C55="Smelter not yet identified"),MATCH($B55&amp;$D55,'Smelter Look-up'!$J:$J,0),MATCH($B55&amp;$C55,'Smelter Look-up'!$J:$J,0)))</f>
        <v>489</v>
      </c>
      <c r="X55" s="227">
        <f t="shared" si="7"/>
        <v>0</v>
      </c>
      <c r="AB55" s="228" t="str">
        <f t="shared" si="8"/>
        <v>TinPT Babel Inti Perkasa</v>
      </c>
    </row>
    <row r="56" spans="1:28" s="227" customFormat="1" ht="63.6" thickBot="1">
      <c r="A56" s="311" t="s">
        <v>15108</v>
      </c>
      <c r="B56" s="297" t="s">
        <v>1126</v>
      </c>
      <c r="C56" s="297" t="s">
        <v>15107</v>
      </c>
      <c r="D56" s="302"/>
      <c r="E56" s="297" t="s">
        <v>1101</v>
      </c>
      <c r="F56" s="297" t="s">
        <v>15108</v>
      </c>
      <c r="G56" s="297" t="s">
        <v>13240</v>
      </c>
      <c r="H56" s="303"/>
      <c r="I56" s="303" t="s">
        <v>15146</v>
      </c>
      <c r="J56" s="299" t="s">
        <v>12852</v>
      </c>
      <c r="K56" s="297"/>
      <c r="L56" s="297"/>
      <c r="M56" s="297"/>
      <c r="N56" s="297"/>
      <c r="O56" s="297"/>
      <c r="P56" s="299"/>
      <c r="Q56" s="300"/>
      <c r="R56" s="182" t="str">
        <f ca="1">IF(ISERROR($V56),"",OFFSET('Smelter Look-up'!$C$4,$V56-4,0)&amp;"")</f>
        <v>PT Babel Surya Alam Lestari</v>
      </c>
      <c r="S56" s="181" t="str">
        <f t="shared" ca="1" si="6"/>
        <v>ID</v>
      </c>
      <c r="T56" s="181" t="str">
        <f ca="1">IF(B56="","",IF(ISERROR(MATCH($J56,SorP!$B$1:$B$6279,0)),"",INDIRECT("'SorP'!$A$"&amp;MATCH($S56&amp;$J56,SorP!C:C,0))))</f>
        <v>ID-BB</v>
      </c>
      <c r="U56" s="201"/>
      <c r="V56" s="226">
        <f>IF(C56="",NA(),IF(OR(C56="Smelter not listed",C56="Smelter not yet identified"),MATCH($B56&amp;$D56,'Smelter Look-up'!$J:$J,0),MATCH($B56&amp;$C56,'Smelter Look-up'!$J:$J,0)))</f>
        <v>490</v>
      </c>
      <c r="X56" s="227">
        <f t="shared" si="7"/>
        <v>0</v>
      </c>
      <c r="AB56" s="228" t="str">
        <f t="shared" si="8"/>
        <v>TinPT Babel Surya Alam Lestari</v>
      </c>
    </row>
    <row r="57" spans="1:28" s="227" customFormat="1" ht="51" thickBot="1">
      <c r="A57" s="311" t="s">
        <v>779</v>
      </c>
      <c r="B57" s="297" t="s">
        <v>1126</v>
      </c>
      <c r="C57" s="297" t="s">
        <v>627</v>
      </c>
      <c r="D57" s="302"/>
      <c r="E57" s="297" t="s">
        <v>1101</v>
      </c>
      <c r="F57" s="297" t="s">
        <v>779</v>
      </c>
      <c r="G57" s="297" t="s">
        <v>13240</v>
      </c>
      <c r="H57" s="303"/>
      <c r="I57" s="303" t="s">
        <v>1767</v>
      </c>
      <c r="J57" s="299" t="s">
        <v>12852</v>
      </c>
      <c r="K57" s="297"/>
      <c r="L57" s="297"/>
      <c r="M57" s="297"/>
      <c r="N57" s="297"/>
      <c r="O57" s="297"/>
      <c r="P57" s="299"/>
      <c r="Q57" s="300"/>
      <c r="R57" s="182" t="str">
        <f ca="1">IF(ISERROR($V57),"",OFFSET('Smelter Look-up'!$C$4,$V57-4,0)&amp;"")</f>
        <v>PT Mitra Stania Prima</v>
      </c>
      <c r="S57" s="181" t="str">
        <f t="shared" ca="1" si="6"/>
        <v>ID</v>
      </c>
      <c r="T57" s="181" t="str">
        <f ca="1">IF(B57="","",IF(ISERROR(MATCH($J57,SorP!$B$1:$B$6279,0)),"",INDIRECT("'SorP'!$A$"&amp;MATCH($S57&amp;$J57,SorP!C:C,0))))</f>
        <v>ID-BB</v>
      </c>
      <c r="U57" s="201"/>
      <c r="V57" s="226">
        <f>IF(C57="",NA(),IF(OR(C57="Smelter not listed",C57="Smelter not yet identified"),MATCH($B57&amp;$D57,'Smelter Look-up'!$J:$J,0),MATCH($B57&amp;$C57,'Smelter Look-up'!$J:$J,0)))</f>
        <v>500</v>
      </c>
      <c r="X57" s="227">
        <f t="shared" si="7"/>
        <v>0</v>
      </c>
      <c r="AB57" s="228" t="str">
        <f t="shared" si="8"/>
        <v>TinPT Mitra Stania Prima</v>
      </c>
    </row>
    <row r="58" spans="1:28" s="227" customFormat="1" ht="51" thickBot="1">
      <c r="A58" s="311" t="s">
        <v>15112</v>
      </c>
      <c r="B58" s="297" t="s">
        <v>1126</v>
      </c>
      <c r="C58" s="297" t="s">
        <v>15111</v>
      </c>
      <c r="D58" s="302"/>
      <c r="E58" s="297" t="s">
        <v>1101</v>
      </c>
      <c r="F58" s="297" t="s">
        <v>15112</v>
      </c>
      <c r="G58" s="297" t="s">
        <v>13240</v>
      </c>
      <c r="H58" s="303"/>
      <c r="I58" s="303" t="s">
        <v>15143</v>
      </c>
      <c r="J58" s="299" t="s">
        <v>12852</v>
      </c>
      <c r="K58" s="297"/>
      <c r="L58" s="297"/>
      <c r="M58" s="297"/>
      <c r="N58" s="297"/>
      <c r="O58" s="297"/>
      <c r="P58" s="299"/>
      <c r="Q58" s="300"/>
      <c r="R58" s="182" t="str">
        <f ca="1">IF(ISERROR($V58),"",OFFSET('Smelter Look-up'!$C$4,$V58-4,0)&amp;"")</f>
        <v>PT Prima Timah Utama</v>
      </c>
      <c r="S58" s="181" t="str">
        <f t="shared" ca="1" si="6"/>
        <v>ID</v>
      </c>
      <c r="T58" s="181" t="str">
        <f ca="1">IF(B58="","",IF(ISERROR(MATCH($J58,SorP!$B$1:$B$6279,0)),"",INDIRECT("'SorP'!$A$"&amp;MATCH($S58&amp;$J58,SorP!C:C,0))))</f>
        <v>ID-BB</v>
      </c>
      <c r="U58" s="201"/>
      <c r="V58" s="226">
        <f>IF(C58="",NA(),IF(OR(C58="Smelter not listed",C58="Smelter not yet identified"),MATCH($B58&amp;$D58,'Smelter Look-up'!$J:$J,0),MATCH($B58&amp;$C58,'Smelter Look-up'!$J:$J,0)))</f>
        <v>504</v>
      </c>
      <c r="X58" s="227">
        <f t="shared" si="7"/>
        <v>0</v>
      </c>
      <c r="AB58" s="228" t="str">
        <f t="shared" si="8"/>
        <v>TinPT Prima Timah Utama</v>
      </c>
    </row>
    <row r="59" spans="1:28" s="227" customFormat="1" ht="51" thickBot="1">
      <c r="A59" s="311" t="s">
        <v>15116</v>
      </c>
      <c r="B59" s="297" t="s">
        <v>1126</v>
      </c>
      <c r="C59" s="297" t="s">
        <v>15115</v>
      </c>
      <c r="D59" s="302"/>
      <c r="E59" s="297" t="s">
        <v>1101</v>
      </c>
      <c r="F59" s="297" t="s">
        <v>15116</v>
      </c>
      <c r="G59" s="297" t="s">
        <v>13240</v>
      </c>
      <c r="H59" s="303"/>
      <c r="I59" s="303" t="s">
        <v>15143</v>
      </c>
      <c r="J59" s="299" t="s">
        <v>12852</v>
      </c>
      <c r="K59" s="297"/>
      <c r="L59" s="297"/>
      <c r="M59" s="297"/>
      <c r="N59" s="297"/>
      <c r="O59" s="297"/>
      <c r="P59" s="299"/>
      <c r="Q59" s="300"/>
      <c r="R59" s="182" t="str">
        <f ca="1">IF(ISERROR($V59),"",OFFSET('Smelter Look-up'!$C$4,$V59-4,0)&amp;"")</f>
        <v>PT Stanindo Inti Perkasa</v>
      </c>
      <c r="S59" s="181" t="str">
        <f t="shared" ca="1" si="6"/>
        <v>ID</v>
      </c>
      <c r="T59" s="181" t="str">
        <f ca="1">IF(B59="","",IF(ISERROR(MATCH($J59,SorP!$B$1:$B$6279,0)),"",INDIRECT("'SorP'!$A$"&amp;MATCH($S59&amp;$J59,SorP!C:C,0))))</f>
        <v>ID-BB</v>
      </c>
      <c r="U59" s="201"/>
      <c r="V59" s="226">
        <f>IF(C59="",NA(),IF(OR(C59="Smelter not listed",C59="Smelter not yet identified"),MATCH($B59&amp;$D59,'Smelter Look-up'!$J:$J,0),MATCH($B59&amp;$C59,'Smelter Look-up'!$J:$J,0)))</f>
        <v>509</v>
      </c>
      <c r="X59" s="227">
        <f t="shared" si="7"/>
        <v>0</v>
      </c>
      <c r="AB59" s="228" t="str">
        <f t="shared" si="8"/>
        <v>TinPT Stanindo Inti Perkasa</v>
      </c>
    </row>
    <row r="60" spans="1:28" s="227" customFormat="1" ht="25.8" thickBot="1">
      <c r="A60" s="292" t="s">
        <v>13782</v>
      </c>
      <c r="B60" s="293" t="s">
        <v>1125</v>
      </c>
      <c r="C60" s="293" t="s">
        <v>13781</v>
      </c>
      <c r="D60" s="293" t="s">
        <v>13781</v>
      </c>
      <c r="E60" s="293" t="s">
        <v>1103</v>
      </c>
      <c r="F60" s="293" t="s">
        <v>13782</v>
      </c>
      <c r="G60" s="293" t="s">
        <v>13240</v>
      </c>
      <c r="H60" s="295"/>
      <c r="I60" s="295" t="s">
        <v>13823</v>
      </c>
      <c r="J60" s="296" t="s">
        <v>6423</v>
      </c>
      <c r="K60" s="293"/>
      <c r="L60" s="293"/>
      <c r="M60" s="293"/>
      <c r="N60" s="293"/>
      <c r="O60" s="293"/>
      <c r="P60" s="296"/>
      <c r="Q60" s="314"/>
      <c r="R60" s="182" t="str">
        <f ca="1">IF(ISERROR($V60),"",OFFSET('Smelter Look-up'!$C$4,$V60-4,0)&amp;"")</f>
        <v>8853 S.p.A.</v>
      </c>
      <c r="S60" s="181" t="str">
        <f t="shared" ca="1" si="6"/>
        <v>IT</v>
      </c>
      <c r="T60" s="181" t="str">
        <f ca="1">IF(B60="","",IF(ISERROR(MATCH($J60,SorP!$B$1:$B$6279,0)),"",INDIRECT("'SorP'!$A$"&amp;MATCH($S60&amp;$J60,SorP!C:C,0))))</f>
        <v>IT-25</v>
      </c>
      <c r="U60" s="201"/>
      <c r="V60" s="226">
        <f>IF(C60="",NA(),IF(OR(C60="Smelter not listed",C60="Smelter not yet identified"),MATCH($B60&amp;$D60,'Smelter Look-up'!$J:$J,0),MATCH($B60&amp;$C60,'Smelter Look-up'!$J:$J,0)))</f>
        <v>5</v>
      </c>
      <c r="X60" s="227">
        <f t="shared" si="7"/>
        <v>0</v>
      </c>
      <c r="AB60" s="228" t="str">
        <f t="shared" si="8"/>
        <v>Gold8853 S.p.A.</v>
      </c>
    </row>
    <row r="61" spans="1:28" s="227" customFormat="1" ht="38.4" thickBot="1">
      <c r="A61" s="301" t="s">
        <v>15439</v>
      </c>
      <c r="B61" s="297" t="s">
        <v>1125</v>
      </c>
      <c r="C61" s="297" t="s">
        <v>15438</v>
      </c>
      <c r="D61" s="297" t="s">
        <v>13781</v>
      </c>
      <c r="E61" s="297" t="s">
        <v>1089</v>
      </c>
      <c r="F61" s="297" t="s">
        <v>15439</v>
      </c>
      <c r="G61" s="297" t="s">
        <v>13240</v>
      </c>
      <c r="H61" s="303"/>
      <c r="I61" s="303" t="s">
        <v>15440</v>
      </c>
      <c r="J61" s="299" t="s">
        <v>2819</v>
      </c>
      <c r="K61" s="297"/>
      <c r="L61" s="297"/>
      <c r="M61" s="297"/>
      <c r="N61" s="297"/>
      <c r="O61" s="297"/>
      <c r="P61" s="299"/>
      <c r="Q61" s="300"/>
      <c r="R61" s="182" t="str">
        <f ca="1">IF(ISERROR($V61),"",OFFSET('Smelter Look-up'!$C$4,$V61-4,0)&amp;"")</f>
        <v>ABC Refinery Pty Ltd.</v>
      </c>
      <c r="S61" s="181" t="str">
        <f t="shared" ca="1" si="6"/>
        <v>AU</v>
      </c>
      <c r="T61" s="181" t="str">
        <f ca="1">IF(B61="","",IF(ISERROR(MATCH($J61,SorP!$B$1:$B$6279,0)),"",INDIRECT("'SorP'!$A$"&amp;MATCH($S61&amp;$J61,SorP!C:C,0))))</f>
        <v>AU-NSW</v>
      </c>
      <c r="U61" s="201"/>
      <c r="V61" s="226">
        <f>IF(C61="",NA(),IF(OR(C61="Smelter not listed",C61="Smelter not yet identified"),MATCH($B61&amp;$D61,'Smelter Look-up'!$J:$J,0),MATCH($B61&amp;$C61,'Smelter Look-up'!$J:$J,0)))</f>
        <v>6</v>
      </c>
      <c r="X61" s="227">
        <f t="shared" si="7"/>
        <v>0</v>
      </c>
      <c r="AB61" s="228" t="str">
        <f t="shared" si="8"/>
        <v>GoldABC Refinery Pty Ltd.</v>
      </c>
    </row>
    <row r="62" spans="1:28" s="227" customFormat="1" ht="38.4" thickBot="1">
      <c r="A62" s="313" t="s">
        <v>15865</v>
      </c>
      <c r="B62" s="297" t="s">
        <v>1125</v>
      </c>
      <c r="C62" s="297" t="s">
        <v>15866</v>
      </c>
      <c r="D62" s="297" t="s">
        <v>15866</v>
      </c>
      <c r="E62" s="297" t="s">
        <v>1088</v>
      </c>
      <c r="F62" s="297" t="s">
        <v>15865</v>
      </c>
      <c r="G62" s="297" t="s">
        <v>13240</v>
      </c>
      <c r="H62" s="303"/>
      <c r="I62" s="303"/>
      <c r="J62" s="299"/>
      <c r="K62" s="297"/>
      <c r="L62" s="297"/>
      <c r="M62" s="297"/>
      <c r="N62" s="297"/>
      <c r="O62" s="297"/>
      <c r="P62" s="299"/>
      <c r="Q62" s="300"/>
      <c r="R62" s="182" t="str">
        <f ca="1">IF(ISERROR($V62),"",OFFSET('Smelter Look-up'!$C$4,$V62-4,0)&amp;"")</f>
        <v/>
      </c>
      <c r="S62" s="181" t="str">
        <f t="shared" ca="1" si="6"/>
        <v>AE</v>
      </c>
      <c r="T62" s="181" t="str">
        <f ca="1">IF(B62="","",IF(ISERROR(MATCH($J62,SorP!$B$1:$B$6279,0)),"",INDIRECT("'SorP'!$A$"&amp;MATCH($S62&amp;$J62,SorP!C:C,0))))</f>
        <v/>
      </c>
      <c r="U62" s="201"/>
      <c r="V62" s="226" t="e">
        <f>IF(C62="",NA(),IF(OR(C62="Smelter not listed",C62="Smelter not yet identified"),MATCH($B62&amp;$D62,'Smelter Look-up'!$J:$J,0),MATCH($B62&amp;$C62,'Smelter Look-up'!$J:$J,0)))</f>
        <v>#N/A</v>
      </c>
      <c r="X62" s="227">
        <f t="shared" si="7"/>
        <v>0</v>
      </c>
      <c r="AB62" s="228" t="str">
        <f t="shared" si="8"/>
        <v>GoldARY Aurum Plus</v>
      </c>
    </row>
    <row r="63" spans="1:28" s="227" customFormat="1" ht="51" thickBot="1">
      <c r="A63" s="301" t="s">
        <v>2288</v>
      </c>
      <c r="B63" s="297" t="s">
        <v>1125</v>
      </c>
      <c r="C63" s="297" t="s">
        <v>2287</v>
      </c>
      <c r="D63" s="297" t="s">
        <v>13781</v>
      </c>
      <c r="E63" s="297" t="s">
        <v>889</v>
      </c>
      <c r="F63" s="297" t="s">
        <v>2288</v>
      </c>
      <c r="G63" s="297" t="s">
        <v>13240</v>
      </c>
      <c r="H63" s="303"/>
      <c r="I63" s="303" t="s">
        <v>2289</v>
      </c>
      <c r="J63" s="299" t="s">
        <v>1644</v>
      </c>
      <c r="K63" s="297"/>
      <c r="L63" s="297"/>
      <c r="M63" s="297"/>
      <c r="N63" s="297"/>
      <c r="O63" s="297"/>
      <c r="P63" s="299"/>
      <c r="Q63" s="300"/>
      <c r="R63" s="182" t="str">
        <f ca="1">IF(ISERROR($V63),"",OFFSET('Smelter Look-up'!$C$4,$V63-4,0)&amp;"")</f>
        <v>AU Traders and Refiners</v>
      </c>
      <c r="S63" s="181" t="str">
        <f t="shared" ca="1" si="6"/>
        <v>ZA</v>
      </c>
      <c r="T63" s="181" t="str">
        <f ca="1">IF(B63="","",IF(ISERROR(MATCH($J63,SorP!$B$1:$B$6279,0)),"",INDIRECT("'SorP'!$A$"&amp;MATCH($S63&amp;$J63,SorP!C:C,0))))</f>
        <v>ZA-GP</v>
      </c>
      <c r="U63" s="201"/>
      <c r="V63" s="226">
        <f>IF(C63="",NA(),IF(OR(C63="Smelter not listed",C63="Smelter not yet identified"),MATCH($B63&amp;$D63,'Smelter Look-up'!$J:$J,0),MATCH($B63&amp;$C63,'Smelter Look-up'!$J:$J,0)))</f>
        <v>35</v>
      </c>
      <c r="X63" s="227">
        <f t="shared" si="7"/>
        <v>0</v>
      </c>
      <c r="AB63" s="228" t="str">
        <f t="shared" si="8"/>
        <v>GoldAU Traders and Refiners</v>
      </c>
    </row>
    <row r="64" spans="1:28" s="227" customFormat="1" ht="63.6" thickBot="1">
      <c r="A64" s="301" t="s">
        <v>2434</v>
      </c>
      <c r="B64" s="297" t="s">
        <v>1125</v>
      </c>
      <c r="C64" s="297" t="s">
        <v>2433</v>
      </c>
      <c r="D64" s="297" t="s">
        <v>15438</v>
      </c>
      <c r="E64" s="297" t="s">
        <v>2432</v>
      </c>
      <c r="F64" s="297" t="s">
        <v>2434</v>
      </c>
      <c r="G64" s="297" t="s">
        <v>13240</v>
      </c>
      <c r="H64" s="303"/>
      <c r="I64" s="303" t="s">
        <v>2435</v>
      </c>
      <c r="J64" s="299" t="s">
        <v>1737</v>
      </c>
      <c r="K64" s="297"/>
      <c r="L64" s="297"/>
      <c r="M64" s="297"/>
      <c r="N64" s="297"/>
      <c r="O64" s="297"/>
      <c r="P64" s="299"/>
      <c r="Q64" s="300"/>
      <c r="R64" s="182" t="str">
        <f ca="1">IF(ISERROR($V64),"",OFFSET('Smelter Look-up'!$C$4,$V64-4,0)&amp;"")</f>
        <v>Abington Reldan Metals, LLC</v>
      </c>
      <c r="S64" s="181" t="str">
        <f t="shared" ca="1" si="6"/>
        <v>US</v>
      </c>
      <c r="T64" s="181" t="str">
        <f ca="1">IF(B64="","",IF(ISERROR(MATCH($J64,SorP!$B$1:$B$6279,0)),"",INDIRECT("'SorP'!$A$"&amp;MATCH($S64&amp;$J64,SorP!C:C,0))))</f>
        <v>US-PA</v>
      </c>
      <c r="U64" s="201"/>
      <c r="V64" s="226">
        <f>IF(C64="",NA(),IF(OR(C64="Smelter not listed",C64="Smelter not yet identified"),MATCH($B64&amp;$D64,'Smelter Look-up'!$J:$J,0),MATCH($B64&amp;$C64,'Smelter Look-up'!$J:$J,0)))</f>
        <v>7</v>
      </c>
      <c r="X64" s="227">
        <f t="shared" si="7"/>
        <v>0</v>
      </c>
      <c r="AB64" s="228" t="str">
        <f t="shared" si="8"/>
        <v>GoldAbington Reldan Metals, LLC</v>
      </c>
    </row>
    <row r="65" spans="1:28" s="227" customFormat="1" ht="38.4" thickBot="1">
      <c r="A65" s="311" t="s">
        <v>12918</v>
      </c>
      <c r="B65" s="297" t="s">
        <v>1125</v>
      </c>
      <c r="C65" s="297" t="s">
        <v>12917</v>
      </c>
      <c r="D65" s="297" t="s">
        <v>15438</v>
      </c>
      <c r="E65" s="297" t="s">
        <v>886</v>
      </c>
      <c r="F65" s="297" t="s">
        <v>12918</v>
      </c>
      <c r="G65" s="297" t="s">
        <v>13240</v>
      </c>
      <c r="H65" s="303"/>
      <c r="I65" s="303" t="s">
        <v>12943</v>
      </c>
      <c r="J65" s="299" t="s">
        <v>11666</v>
      </c>
      <c r="K65" s="297"/>
      <c r="L65" s="297"/>
      <c r="M65" s="297"/>
      <c r="N65" s="297"/>
      <c r="O65" s="297"/>
      <c r="P65" s="299"/>
      <c r="Q65" s="300"/>
      <c r="R65" s="182" t="str">
        <f ca="1">IF(ISERROR($V65),"",OFFSET('Smelter Look-up'!$C$4,$V65-4,0)&amp;"")</f>
        <v>African Gold Refinery</v>
      </c>
      <c r="S65" s="181" t="str">
        <f t="shared" ca="1" si="6"/>
        <v>UG</v>
      </c>
      <c r="T65" s="181" t="str">
        <f ca="1">IF(B65="","",IF(ISERROR(MATCH($J65,SorP!$B$1:$B$6279,0)),"",INDIRECT("'SorP'!$A$"&amp;MATCH($S65&amp;$J65,SorP!C:C,0))))</f>
        <v>UG-113</v>
      </c>
      <c r="U65" s="201"/>
      <c r="V65" s="226">
        <f>IF(C65="",NA(),IF(OR(C65="Smelter not listed",C65="Smelter not yet identified"),MATCH($B65&amp;$D65,'Smelter Look-up'!$J:$J,0),MATCH($B65&amp;$C65,'Smelter Look-up'!$J:$J,0)))</f>
        <v>9</v>
      </c>
      <c r="X65" s="227">
        <f t="shared" si="7"/>
        <v>0</v>
      </c>
      <c r="AB65" s="228" t="str">
        <f t="shared" si="8"/>
        <v>GoldAfrican Gold Refinery</v>
      </c>
    </row>
    <row r="66" spans="1:28" s="227" customFormat="1" ht="38.4" thickBot="1">
      <c r="A66" s="313" t="s">
        <v>15867</v>
      </c>
      <c r="B66" s="297" t="s">
        <v>1125</v>
      </c>
      <c r="C66" s="297" t="s">
        <v>15868</v>
      </c>
      <c r="D66" s="297" t="s">
        <v>15868</v>
      </c>
      <c r="E66" s="297" t="s">
        <v>1088</v>
      </c>
      <c r="F66" s="297" t="s">
        <v>15867</v>
      </c>
      <c r="G66" s="297" t="s">
        <v>13240</v>
      </c>
      <c r="H66" s="303"/>
      <c r="I66" s="303"/>
      <c r="J66" s="299"/>
      <c r="K66" s="297"/>
      <c r="L66" s="297"/>
      <c r="M66" s="297"/>
      <c r="N66" s="297"/>
      <c r="O66" s="297"/>
      <c r="P66" s="299"/>
      <c r="Q66" s="300"/>
      <c r="R66" s="182" t="str">
        <f ca="1">IF(ISERROR($V66),"",OFFSET('Smelter Look-up'!$C$4,$V66-4,0)&amp;"")</f>
        <v/>
      </c>
      <c r="S66" s="181" t="str">
        <f t="shared" ca="1" si="6"/>
        <v>AE</v>
      </c>
      <c r="T66" s="181" t="str">
        <f ca="1">IF(B66="","",IF(ISERROR(MATCH($J66,SorP!$B$1:$B$6279,0)),"",INDIRECT("'SorP'!$A$"&amp;MATCH($S66&amp;$J66,SorP!C:C,0))))</f>
        <v/>
      </c>
      <c r="U66" s="201"/>
      <c r="V66" s="226" t="e">
        <f>IF(C66="",NA(),IF(OR(C66="Smelter not listed",C66="Smelter not yet identified"),MATCH($B66&amp;$D66,'Smelter Look-up'!$J:$J,0),MATCH($B66&amp;$C66,'Smelter Look-up'!$J:$J,0)))</f>
        <v>#N/A</v>
      </c>
      <c r="X66" s="227">
        <f t="shared" si="7"/>
        <v>0</v>
      </c>
      <c r="AB66" s="228" t="str">
        <f t="shared" si="8"/>
        <v>GoldAl Ghaith Gold</v>
      </c>
    </row>
    <row r="67" spans="1:28" s="227" customFormat="1" ht="51" thickBot="1">
      <c r="A67" s="311" t="s">
        <v>15443</v>
      </c>
      <c r="B67" s="297" t="s">
        <v>1125</v>
      </c>
      <c r="C67" s="297" t="s">
        <v>15442</v>
      </c>
      <c r="D67" s="297" t="s">
        <v>2433</v>
      </c>
      <c r="E67" s="297" t="s">
        <v>13098</v>
      </c>
      <c r="F67" s="297" t="s">
        <v>15443</v>
      </c>
      <c r="G67" s="297" t="s">
        <v>13240</v>
      </c>
      <c r="H67" s="303"/>
      <c r="I67" s="303" t="s">
        <v>15444</v>
      </c>
      <c r="J67" s="299" t="s">
        <v>9584</v>
      </c>
      <c r="K67" s="297"/>
      <c r="L67" s="297"/>
      <c r="M67" s="297"/>
      <c r="N67" s="297"/>
      <c r="O67" s="297"/>
      <c r="P67" s="299"/>
      <c r="Q67" s="300"/>
      <c r="R67" s="182" t="str">
        <f ca="1">IF(ISERROR($V67),"",OFFSET('Smelter Look-up'!$C$4,$V67-4,0)&amp;"")</f>
        <v>Albino Mountinho Lda.</v>
      </c>
      <c r="S67" s="181" t="str">
        <f t="shared" ca="1" si="6"/>
        <v>PT</v>
      </c>
      <c r="T67" s="181" t="str">
        <f ca="1">IF(B67="","",IF(ISERROR(MATCH($J67,SorP!$B$1:$B$6279,0)),"",INDIRECT("'SorP'!$A$"&amp;MATCH($S67&amp;$J67,SorP!C:C,0))))</f>
        <v>PT-13</v>
      </c>
      <c r="U67" s="201"/>
      <c r="V67" s="226">
        <f>IF(C67="",NA(),IF(OR(C67="Smelter not listed",C67="Smelter not yet identified"),MATCH($B67&amp;$D67,'Smelter Look-up'!$J:$J,0),MATCH($B67&amp;$C67,'Smelter Look-up'!$J:$J,0)))</f>
        <v>17</v>
      </c>
      <c r="X67" s="227">
        <f t="shared" si="7"/>
        <v>0</v>
      </c>
      <c r="AB67" s="228" t="str">
        <f t="shared" si="8"/>
        <v>GoldAlbino Mountinho Lda.</v>
      </c>
    </row>
    <row r="68" spans="1:28" s="227" customFormat="1" ht="25.8" thickBot="1">
      <c r="A68" s="311" t="s">
        <v>15046</v>
      </c>
      <c r="B68" s="297" t="s">
        <v>1125</v>
      </c>
      <c r="C68" s="297" t="s">
        <v>15045</v>
      </c>
      <c r="D68" s="297" t="s">
        <v>2433</v>
      </c>
      <c r="E68" s="297" t="s">
        <v>2432</v>
      </c>
      <c r="F68" s="297" t="s">
        <v>15046</v>
      </c>
      <c r="G68" s="297" t="s">
        <v>13240</v>
      </c>
      <c r="H68" s="303"/>
      <c r="I68" s="303" t="s">
        <v>15131</v>
      </c>
      <c r="J68" s="299" t="s">
        <v>1635</v>
      </c>
      <c r="K68" s="297"/>
      <c r="L68" s="297"/>
      <c r="M68" s="297"/>
      <c r="N68" s="297"/>
      <c r="O68" s="297"/>
      <c r="P68" s="299"/>
      <c r="Q68" s="300"/>
      <c r="R68" s="182" t="str">
        <f ca="1">IF(ISERROR($V68),"",OFFSET('Smelter Look-up'!$C$4,$V68-4,0)&amp;"")</f>
        <v>Alexy Metals</v>
      </c>
      <c r="S68" s="181" t="str">
        <f t="shared" ca="1" si="6"/>
        <v>US</v>
      </c>
      <c r="T68" s="181" t="str">
        <f ca="1">IF(B68="","",IF(ISERROR(MATCH($J68,SorP!$B$1:$B$6279,0)),"",INDIRECT("'SorP'!$A$"&amp;MATCH($S68&amp;$J68,SorP!C:C,0))))</f>
        <v>US-OH</v>
      </c>
      <c r="U68" s="201"/>
      <c r="V68" s="226">
        <f>IF(C68="",NA(),IF(OR(C68="Smelter not listed",C68="Smelter not yet identified"),MATCH($B68&amp;$D68,'Smelter Look-up'!$J:$J,0),MATCH($B68&amp;$C68,'Smelter Look-up'!$J:$J,0)))</f>
        <v>18</v>
      </c>
      <c r="X68" s="227">
        <f t="shared" si="7"/>
        <v>0</v>
      </c>
      <c r="AB68" s="228" t="str">
        <f t="shared" si="8"/>
        <v>GoldAlexy Metals</v>
      </c>
    </row>
    <row r="69" spans="1:28" s="227" customFormat="1" ht="38.4" thickBot="1">
      <c r="A69" s="292" t="s">
        <v>751</v>
      </c>
      <c r="B69" s="293" t="s">
        <v>1127</v>
      </c>
      <c r="C69" s="293" t="s">
        <v>15467</v>
      </c>
      <c r="D69" s="315"/>
      <c r="E69" s="293" t="s">
        <v>1092</v>
      </c>
      <c r="F69" s="293" t="s">
        <v>751</v>
      </c>
      <c r="G69" s="293" t="s">
        <v>13240</v>
      </c>
      <c r="H69" s="316"/>
      <c r="I69" s="295" t="s">
        <v>1721</v>
      </c>
      <c r="J69" s="296" t="s">
        <v>1547</v>
      </c>
      <c r="K69" s="317"/>
      <c r="L69" s="317"/>
      <c r="M69" s="317"/>
      <c r="N69" s="317"/>
      <c r="O69" s="317"/>
      <c r="P69" s="318"/>
      <c r="Q69" s="319"/>
      <c r="R69" s="182" t="str">
        <f ca="1">IF(ISERROR($V69),"",OFFSET('Smelter Look-up'!$C$4,$V69-4,0)&amp;"")</f>
        <v>AMG Brasil</v>
      </c>
      <c r="S69" s="181" t="str">
        <f t="shared" ref="S69" ca="1" si="9">IF(B69="","",IF(ISERROR(MATCH($E69,CL,0)),"Unknown",INDIRECT("'C'!$A$"&amp;MATCH($E69,CL,0)+1)))</f>
        <v>BR</v>
      </c>
      <c r="T69" s="181" t="str">
        <f ca="1">IF(B69="","",IF(ISERROR(MATCH($J69,SorP!$B$1:$B$6279,0)),"",INDIRECT("'SorP'!$A$"&amp;MATCH($S69&amp;$J69,SorP!C:C,0))))</f>
        <v>BR-MG</v>
      </c>
      <c r="U69" s="201"/>
      <c r="V69" s="226">
        <f>IF(C69="",NA(),IF(OR(C69="Smelter not listed",C69="Smelter not yet identified"),MATCH($B69&amp;$D69,'Smelter Look-up'!$J:$J,0),MATCH($B69&amp;$C69,'Smelter Look-up'!$J:$J,0)))</f>
        <v>323</v>
      </c>
      <c r="X69" s="227">
        <f t="shared" ref="X69" si="10">IF(AND(C69="Smelter not listed",OR(LEN(D69)=0,LEN(E69)=0)),1,0)</f>
        <v>0</v>
      </c>
      <c r="AB69" s="228" t="str">
        <f t="shared" ref="AB69" si="11">B69&amp;C69</f>
        <v>TantalumAMG Brasil</v>
      </c>
    </row>
    <row r="70" spans="1:28" s="227" customFormat="1" ht="63.6" thickBot="1">
      <c r="A70" s="301" t="s">
        <v>1391</v>
      </c>
      <c r="B70" s="297" t="s">
        <v>1127</v>
      </c>
      <c r="C70" s="297" t="s">
        <v>1390</v>
      </c>
      <c r="D70" s="306"/>
      <c r="E70" s="297" t="s">
        <v>2432</v>
      </c>
      <c r="F70" s="297" t="s">
        <v>1391</v>
      </c>
      <c r="G70" s="297" t="s">
        <v>13240</v>
      </c>
      <c r="H70" s="307"/>
      <c r="I70" s="303" t="s">
        <v>1741</v>
      </c>
      <c r="J70" s="299" t="s">
        <v>1742</v>
      </c>
      <c r="K70" s="308"/>
      <c r="L70" s="308"/>
      <c r="M70" s="308"/>
      <c r="N70" s="308"/>
      <c r="O70" s="308"/>
      <c r="P70" s="309"/>
      <c r="Q70" s="310"/>
      <c r="R70" s="182" t="str">
        <f ca="1">IF(ISERROR($V70),"",OFFSET('Smelter Look-up'!$C$4,$V70-4,0)&amp;"")</f>
        <v>D Block Metals, LLC</v>
      </c>
      <c r="S70" s="181" t="str">
        <f t="shared" ref="S70:S101" ca="1" si="12">IF(B70="","",IF(ISERROR(MATCH($E70,CL,0)),"Unknown",INDIRECT("'C'!$A$"&amp;MATCH($E70,CL,0)+1)))</f>
        <v>US</v>
      </c>
      <c r="T70" s="181" t="str">
        <f ca="1">IF(B70="","",IF(ISERROR(MATCH($J70,SorP!$B$1:$B$6279,0)),"",INDIRECT("'SorP'!$A$"&amp;MATCH($S70&amp;$J70,SorP!C:C,0))))</f>
        <v>US-NC</v>
      </c>
      <c r="U70" s="201"/>
      <c r="V70" s="226">
        <f>IF(C70="",NA(),IF(OR(C70="Smelter not listed",C70="Smelter not yet identified"),MATCH($B70&amp;$D70,'Smelter Look-up'!$J:$J,0),MATCH($B70&amp;$C70,'Smelter Look-up'!$J:$J,0)))</f>
        <v>326</v>
      </c>
      <c r="X70" s="227">
        <f t="shared" ref="X70:X101" si="13">IF(AND(C70="Smelter not listed",OR(LEN(D70)=0,LEN(E70)=0)),1,0)</f>
        <v>0</v>
      </c>
      <c r="AB70" s="228" t="str">
        <f t="shared" ref="AB70:AB101" si="14">B70&amp;C70</f>
        <v>TantalumD Block Metals, LLC</v>
      </c>
    </row>
    <row r="71" spans="1:28" s="227" customFormat="1" ht="63.6" thickBot="1">
      <c r="A71" s="301" t="s">
        <v>746</v>
      </c>
      <c r="B71" s="297" t="s">
        <v>1127</v>
      </c>
      <c r="C71" s="297" t="s">
        <v>45</v>
      </c>
      <c r="D71" s="306"/>
      <c r="E71" s="297" t="s">
        <v>1096</v>
      </c>
      <c r="F71" s="297" t="s">
        <v>746</v>
      </c>
      <c r="G71" s="297" t="s">
        <v>13240</v>
      </c>
      <c r="H71" s="307"/>
      <c r="I71" s="303" t="s">
        <v>1717</v>
      </c>
      <c r="J71" s="299" t="s">
        <v>13624</v>
      </c>
      <c r="K71" s="308"/>
      <c r="L71" s="308"/>
      <c r="M71" s="308"/>
      <c r="N71" s="308"/>
      <c r="O71" s="308"/>
      <c r="P71" s="309"/>
      <c r="Q71" s="310"/>
      <c r="R71" s="182" t="str">
        <f ca="1">IF(ISERROR($V71),"",OFFSET('Smelter Look-up'!$C$4,$V71-4,0)&amp;"")</f>
        <v>F&amp;X Electro-Materials Ltd.</v>
      </c>
      <c r="S71" s="181" t="str">
        <f t="shared" ca="1" si="12"/>
        <v>CN</v>
      </c>
      <c r="T71" s="181" t="str">
        <f ca="1">IF(B71="","",IF(ISERROR(MATCH($J71,SorP!$B$1:$B$6279,0)),"",INDIRECT("'SorP'!$A$"&amp;MATCH($S71&amp;$J71,SorP!C:C,0))))</f>
        <v>CN-GD</v>
      </c>
      <c r="U71" s="201"/>
      <c r="V71" s="226">
        <f>IF(C71="",NA(),IF(OR(C71="Smelter not listed",C71="Smelter not yet identified"),MATCH($B71&amp;$D71,'Smelter Look-up'!$J:$J,0),MATCH($B71&amp;$C71,'Smelter Look-up'!$J:$J,0)))</f>
        <v>328</v>
      </c>
      <c r="X71" s="227">
        <f t="shared" si="13"/>
        <v>0</v>
      </c>
      <c r="AB71" s="228" t="str">
        <f t="shared" si="14"/>
        <v>TantalumF&amp;X Electro-Materials Ltd.</v>
      </c>
    </row>
    <row r="72" spans="1:28" s="227" customFormat="1" ht="63.6" thickBot="1">
      <c r="A72" s="301" t="s">
        <v>1392</v>
      </c>
      <c r="B72" s="297" t="s">
        <v>1127</v>
      </c>
      <c r="C72" s="297" t="s">
        <v>2168</v>
      </c>
      <c r="D72" s="306"/>
      <c r="E72" s="297" t="s">
        <v>1096</v>
      </c>
      <c r="F72" s="297" t="s">
        <v>1392</v>
      </c>
      <c r="G72" s="297" t="s">
        <v>13240</v>
      </c>
      <c r="H72" s="307"/>
      <c r="I72" s="303" t="s">
        <v>1732</v>
      </c>
      <c r="J72" s="299" t="s">
        <v>13623</v>
      </c>
      <c r="K72" s="308"/>
      <c r="L72" s="308"/>
      <c r="M72" s="308"/>
      <c r="N72" s="308"/>
      <c r="O72" s="308"/>
      <c r="P72" s="309"/>
      <c r="Q72" s="310"/>
      <c r="R72" s="182" t="str">
        <f ca="1">IF(ISERROR($V72),"",OFFSET('Smelter Look-up'!$C$4,$V72-4,0)&amp;"")</f>
        <v>FIR Metals &amp; Resource Ltd.</v>
      </c>
      <c r="S72" s="181" t="str">
        <f t="shared" ca="1" si="12"/>
        <v>CN</v>
      </c>
      <c r="T72" s="181" t="str">
        <f ca="1">IF(B72="","",IF(ISERROR(MATCH($J72,SorP!$B$1:$B$6279,0)),"",INDIRECT("'SorP'!$A$"&amp;MATCH($S72&amp;$J72,SorP!C:C,0))))</f>
        <v>CN-HN</v>
      </c>
      <c r="U72" s="201"/>
      <c r="V72" s="226">
        <f>IF(C72="",NA(),IF(OR(C72="Smelter not listed",C72="Smelter not yet identified"),MATCH($B72&amp;$D72,'Smelter Look-up'!$J:$J,0),MATCH($B72&amp;$C72,'Smelter Look-up'!$J:$J,0)))</f>
        <v>329</v>
      </c>
      <c r="X72" s="227">
        <f t="shared" si="13"/>
        <v>0</v>
      </c>
      <c r="AB72" s="228" t="str">
        <f t="shared" si="14"/>
        <v>TantalumFIR Metals &amp; Resource Ltd.</v>
      </c>
    </row>
    <row r="73" spans="1:28" s="227" customFormat="1" ht="63.6" thickBot="1">
      <c r="A73" s="301" t="s">
        <v>1407</v>
      </c>
      <c r="B73" s="297" t="s">
        <v>1127</v>
      </c>
      <c r="C73" s="297" t="s">
        <v>1406</v>
      </c>
      <c r="D73" s="306"/>
      <c r="E73" s="297" t="s">
        <v>1104</v>
      </c>
      <c r="F73" s="297" t="s">
        <v>1407</v>
      </c>
      <c r="G73" s="297" t="s">
        <v>13240</v>
      </c>
      <c r="H73" s="307"/>
      <c r="I73" s="303" t="s">
        <v>1755</v>
      </c>
      <c r="J73" s="299" t="s">
        <v>1554</v>
      </c>
      <c r="K73" s="308"/>
      <c r="L73" s="308"/>
      <c r="M73" s="308"/>
      <c r="N73" s="308"/>
      <c r="O73" s="308"/>
      <c r="P73" s="309"/>
      <c r="Q73" s="310"/>
      <c r="R73" s="182" t="str">
        <f ca="1">IF(ISERROR($V73),"",OFFSET('Smelter Look-up'!$C$4,$V73-4,0)&amp;"")</f>
        <v>Global Advanced Metals Aizu</v>
      </c>
      <c r="S73" s="181" t="str">
        <f t="shared" ca="1" si="12"/>
        <v>JP</v>
      </c>
      <c r="T73" s="181" t="str">
        <f ca="1">IF(B73="","",IF(ISERROR(MATCH($J73,SorP!$B$1:$B$6279,0)),"",INDIRECT("'SorP'!$A$"&amp;MATCH($S73&amp;$J73,SorP!C:C,0))))</f>
        <v>JP-07</v>
      </c>
      <c r="U73" s="201"/>
      <c r="V73" s="226">
        <f>IF(C73="",NA(),IF(OR(C73="Smelter not listed",C73="Smelter not yet identified"),MATCH($B73&amp;$D73,'Smelter Look-up'!$J:$J,0),MATCH($B73&amp;$C73,'Smelter Look-up'!$J:$J,0)))</f>
        <v>330</v>
      </c>
      <c r="X73" s="227">
        <f t="shared" si="13"/>
        <v>0</v>
      </c>
      <c r="AB73" s="228" t="str">
        <f t="shared" si="14"/>
        <v>TantalumGlobal Advanced Metals Aizu</v>
      </c>
    </row>
    <row r="74" spans="1:28" s="227" customFormat="1" ht="76.2" thickBot="1">
      <c r="A74" s="301" t="s">
        <v>1409</v>
      </c>
      <c r="B74" s="297" t="s">
        <v>1127</v>
      </c>
      <c r="C74" s="297" t="s">
        <v>1408</v>
      </c>
      <c r="D74" s="306"/>
      <c r="E74" s="297" t="s">
        <v>2432</v>
      </c>
      <c r="F74" s="297" t="s">
        <v>1409</v>
      </c>
      <c r="G74" s="297" t="s">
        <v>13240</v>
      </c>
      <c r="H74" s="307"/>
      <c r="I74" s="303" t="s">
        <v>1754</v>
      </c>
      <c r="J74" s="299" t="s">
        <v>1737</v>
      </c>
      <c r="K74" s="308"/>
      <c r="L74" s="308"/>
      <c r="M74" s="308"/>
      <c r="N74" s="308"/>
      <c r="O74" s="308"/>
      <c r="P74" s="309"/>
      <c r="Q74" s="310"/>
      <c r="R74" s="182" t="str">
        <f ca="1">IF(ISERROR($V74),"",OFFSET('Smelter Look-up'!$C$4,$V74-4,0)&amp;"")</f>
        <v>Global Advanced Metals Boyertown</v>
      </c>
      <c r="S74" s="181" t="str">
        <f t="shared" ca="1" si="12"/>
        <v>US</v>
      </c>
      <c r="T74" s="181" t="str">
        <f ca="1">IF(B74="","",IF(ISERROR(MATCH($J74,SorP!$B$1:$B$6279,0)),"",INDIRECT("'SorP'!$A$"&amp;MATCH($S74&amp;$J74,SorP!C:C,0))))</f>
        <v>US-PA</v>
      </c>
      <c r="U74" s="201"/>
      <c r="V74" s="226">
        <f>IF(C74="",NA(),IF(OR(C74="Smelter not listed",C74="Smelter not yet identified"),MATCH($B74&amp;$D74,'Smelter Look-up'!$J:$J,0),MATCH($B74&amp;$C74,'Smelter Look-up'!$J:$J,0)))</f>
        <v>331</v>
      </c>
      <c r="X74" s="227">
        <f t="shared" si="13"/>
        <v>0</v>
      </c>
      <c r="AB74" s="228" t="str">
        <f t="shared" si="14"/>
        <v>TantalumGlobal Advanced Metals Boyertown</v>
      </c>
    </row>
    <row r="75" spans="1:28" s="227" customFormat="1" ht="101.4" thickBot="1">
      <c r="A75" s="301" t="s">
        <v>396</v>
      </c>
      <c r="B75" s="297" t="s">
        <v>1127</v>
      </c>
      <c r="C75" s="297" t="s">
        <v>3</v>
      </c>
      <c r="D75" s="306"/>
      <c r="E75" s="297" t="s">
        <v>1096</v>
      </c>
      <c r="F75" s="297" t="s">
        <v>396</v>
      </c>
      <c r="G75" s="297" t="s">
        <v>13240</v>
      </c>
      <c r="H75" s="307"/>
      <c r="I75" s="303" t="s">
        <v>1740</v>
      </c>
      <c r="J75" s="299" t="s">
        <v>13623</v>
      </c>
      <c r="K75" s="308"/>
      <c r="L75" s="308"/>
      <c r="M75" s="308"/>
      <c r="N75" s="308"/>
      <c r="O75" s="308"/>
      <c r="P75" s="309"/>
      <c r="Q75" s="310"/>
      <c r="R75" s="182" t="str">
        <f ca="1">IF(ISERROR($V75),"",OFFSET('Smelter Look-up'!$C$4,$V75-4,0)&amp;"")</f>
        <v>Hengyang King Xing Lifeng New Materials Co., Ltd.</v>
      </c>
      <c r="S75" s="181" t="str">
        <f t="shared" ca="1" si="12"/>
        <v>CN</v>
      </c>
      <c r="T75" s="181" t="str">
        <f ca="1">IF(B75="","",IF(ISERROR(MATCH($J75,SorP!$B$1:$B$6279,0)),"",INDIRECT("'SorP'!$A$"&amp;MATCH($S75&amp;$J75,SorP!C:C,0))))</f>
        <v>CN-HN</v>
      </c>
      <c r="U75" s="201"/>
      <c r="V75" s="226">
        <f>IF(C75="",NA(),IF(OR(C75="Smelter not listed",C75="Smelter not yet identified"),MATCH($B75&amp;$D75,'Smelter Look-up'!$J:$J,0),MATCH($B75&amp;$C75,'Smelter Look-up'!$J:$J,0)))</f>
        <v>338</v>
      </c>
      <c r="X75" s="227">
        <f t="shared" si="13"/>
        <v>0</v>
      </c>
      <c r="AB75" s="228" t="str">
        <f t="shared" si="14"/>
        <v>TantalumHengyang King Xing Lifeng New Materials Co., Ltd.</v>
      </c>
    </row>
    <row r="76" spans="1:28" s="227" customFormat="1" ht="88.8" thickBot="1">
      <c r="A76" s="301" t="s">
        <v>1393</v>
      </c>
      <c r="B76" s="297" t="s">
        <v>1127</v>
      </c>
      <c r="C76" s="297" t="s">
        <v>2172</v>
      </c>
      <c r="D76" s="306"/>
      <c r="E76" s="297" t="s">
        <v>1096</v>
      </c>
      <c r="F76" s="297" t="s">
        <v>1393</v>
      </c>
      <c r="G76" s="297" t="s">
        <v>13240</v>
      </c>
      <c r="H76" s="307"/>
      <c r="I76" s="303" t="s">
        <v>1744</v>
      </c>
      <c r="J76" s="299" t="s">
        <v>13619</v>
      </c>
      <c r="K76" s="308"/>
      <c r="L76" s="308"/>
      <c r="M76" s="308"/>
      <c r="N76" s="308"/>
      <c r="O76" s="308"/>
      <c r="P76" s="309"/>
      <c r="Q76" s="310"/>
      <c r="R76" s="182" t="str">
        <f ca="1">IF(ISERROR($V76),"",OFFSET('Smelter Look-up'!$C$4,$V76-4,0)&amp;"")</f>
        <v>Jiangxi Dinghai Tantalum &amp; Niobium Co., Ltd.</v>
      </c>
      <c r="S76" s="181" t="str">
        <f t="shared" ca="1" si="12"/>
        <v>CN</v>
      </c>
      <c r="T76" s="181" t="str">
        <f ca="1">IF(B76="","",IF(ISERROR(MATCH($J76,SorP!$B$1:$B$6279,0)),"",INDIRECT("'SorP'!$A$"&amp;MATCH($S76&amp;$J76,SorP!C:C,0))))</f>
        <v>CN-JX</v>
      </c>
      <c r="U76" s="201"/>
      <c r="V76" s="226">
        <f>IF(C76="",NA(),IF(OR(C76="Smelter not listed",C76="Smelter not yet identified"),MATCH($B76&amp;$D76,'Smelter Look-up'!$J:$J,0),MATCH($B76&amp;$C76,'Smelter Look-up'!$J:$J,0)))</f>
        <v>339</v>
      </c>
      <c r="X76" s="227">
        <f t="shared" si="13"/>
        <v>0</v>
      </c>
      <c r="AB76" s="228" t="str">
        <f t="shared" si="14"/>
        <v>TantalumJiangxi Dinghai Tantalum &amp; Niobium Co., Ltd.</v>
      </c>
    </row>
    <row r="77" spans="1:28" s="227" customFormat="1" ht="76.2" thickBot="1">
      <c r="A77" s="301" t="s">
        <v>2270</v>
      </c>
      <c r="B77" s="297" t="s">
        <v>1127</v>
      </c>
      <c r="C77" s="297" t="s">
        <v>2269</v>
      </c>
      <c r="D77" s="306"/>
      <c r="E77" s="297" t="s">
        <v>1096</v>
      </c>
      <c r="F77" s="297" t="s">
        <v>2270</v>
      </c>
      <c r="G77" s="297" t="s">
        <v>13240</v>
      </c>
      <c r="H77" s="307"/>
      <c r="I77" s="303" t="s">
        <v>1739</v>
      </c>
      <c r="J77" s="299" t="s">
        <v>13619</v>
      </c>
      <c r="K77" s="308"/>
      <c r="L77" s="308"/>
      <c r="M77" s="308"/>
      <c r="N77" s="308"/>
      <c r="O77" s="308"/>
      <c r="P77" s="309"/>
      <c r="Q77" s="310"/>
      <c r="R77" s="182" t="str">
        <f ca="1">IF(ISERROR($V77),"",OFFSET('Smelter Look-up'!$C$4,$V77-4,0)&amp;"")</f>
        <v>Jiangxi Tuohong New Raw Material</v>
      </c>
      <c r="S77" s="181" t="str">
        <f t="shared" ca="1" si="12"/>
        <v>CN</v>
      </c>
      <c r="T77" s="181" t="str">
        <f ca="1">IF(B77="","",IF(ISERROR(MATCH($J77,SorP!$B$1:$B$6279,0)),"",INDIRECT("'SorP'!$A$"&amp;MATCH($S77&amp;$J77,SorP!C:C,0))))</f>
        <v>CN-JX</v>
      </c>
      <c r="U77" s="201"/>
      <c r="V77" s="226">
        <f>IF(C77="",NA(),IF(OR(C77="Smelter not listed",C77="Smelter not yet identified"),MATCH($B77&amp;$D77,'Smelter Look-up'!$J:$J,0),MATCH($B77&amp;$C77,'Smelter Look-up'!$J:$J,0)))</f>
        <v>340</v>
      </c>
      <c r="X77" s="227">
        <f t="shared" si="13"/>
        <v>0</v>
      </c>
      <c r="AB77" s="228" t="str">
        <f t="shared" si="14"/>
        <v>TantalumJiangxi Tuohong New Raw Material</v>
      </c>
    </row>
    <row r="78" spans="1:28" s="227" customFormat="1" ht="88.8" thickBot="1">
      <c r="A78" s="301" t="s">
        <v>749</v>
      </c>
      <c r="B78" s="297" t="s">
        <v>1127</v>
      </c>
      <c r="C78" s="297" t="s">
        <v>4</v>
      </c>
      <c r="D78" s="306"/>
      <c r="E78" s="297" t="s">
        <v>1096</v>
      </c>
      <c r="F78" s="297" t="s">
        <v>749</v>
      </c>
      <c r="G78" s="297" t="s">
        <v>13240</v>
      </c>
      <c r="H78" s="307"/>
      <c r="I78" s="303" t="s">
        <v>1720</v>
      </c>
      <c r="J78" s="299" t="s">
        <v>13619</v>
      </c>
      <c r="K78" s="308"/>
      <c r="L78" s="308"/>
      <c r="M78" s="308"/>
      <c r="N78" s="308"/>
      <c r="O78" s="308"/>
      <c r="P78" s="309"/>
      <c r="Q78" s="310"/>
      <c r="R78" s="182" t="str">
        <f ca="1">IF(ISERROR($V78),"",OFFSET('Smelter Look-up'!$C$4,$V78-4,0)&amp;"")</f>
        <v>JiuJiang JinXin Nonferrous Metals Co., Ltd.</v>
      </c>
      <c r="S78" s="181" t="str">
        <f t="shared" ca="1" si="12"/>
        <v>CN</v>
      </c>
      <c r="T78" s="181" t="str">
        <f ca="1">IF(B78="","",IF(ISERROR(MATCH($J78,SorP!$B$1:$B$6279,0)),"",INDIRECT("'SorP'!$A$"&amp;MATCH($S78&amp;$J78,SorP!C:C,0))))</f>
        <v>CN-JX</v>
      </c>
      <c r="U78" s="201"/>
      <c r="V78" s="226">
        <f>IF(C78="",NA(),IF(OR(C78="Smelter not listed",C78="Smelter not yet identified"),MATCH($B78&amp;$D78,'Smelter Look-up'!$J:$J,0),MATCH($B78&amp;$C78,'Smelter Look-up'!$J:$J,0)))</f>
        <v>341</v>
      </c>
      <c r="X78" s="227">
        <f t="shared" si="13"/>
        <v>0</v>
      </c>
      <c r="AB78" s="228" t="str">
        <f t="shared" si="14"/>
        <v>TantalumJiuJiang JinXin Nonferrous Metals Co., Ltd.</v>
      </c>
    </row>
    <row r="79" spans="1:28" s="227" customFormat="1" ht="51" thickBot="1">
      <c r="A79" s="301" t="s">
        <v>750</v>
      </c>
      <c r="B79" s="297" t="s">
        <v>1127</v>
      </c>
      <c r="C79" s="297" t="s">
        <v>46</v>
      </c>
      <c r="D79" s="306"/>
      <c r="E79" s="297" t="s">
        <v>1096</v>
      </c>
      <c r="F79" s="297" t="s">
        <v>750</v>
      </c>
      <c r="G79" s="297" t="s">
        <v>13240</v>
      </c>
      <c r="H79" s="307"/>
      <c r="I79" s="303" t="s">
        <v>1720</v>
      </c>
      <c r="J79" s="299" t="s">
        <v>13619</v>
      </c>
      <c r="K79" s="308"/>
      <c r="L79" s="308"/>
      <c r="M79" s="308"/>
      <c r="N79" s="308"/>
      <c r="O79" s="308"/>
      <c r="P79" s="309"/>
      <c r="Q79" s="310"/>
      <c r="R79" s="182" t="str">
        <f ca="1">IF(ISERROR($V79),"",OFFSET('Smelter Look-up'!$C$4,$V79-4,0)&amp;"")</f>
        <v>Jiujiang Tanbre Co., Ltd.</v>
      </c>
      <c r="S79" s="181" t="str">
        <f t="shared" ca="1" si="12"/>
        <v>CN</v>
      </c>
      <c r="T79" s="181" t="str">
        <f ca="1">IF(B79="","",IF(ISERROR(MATCH($J79,SorP!$B$1:$B$6279,0)),"",INDIRECT("'SorP'!$A$"&amp;MATCH($S79&amp;$J79,SorP!C:C,0))))</f>
        <v>CN-JX</v>
      </c>
      <c r="U79" s="201"/>
      <c r="V79" s="226">
        <f>IF(C79="",NA(),IF(OR(C79="Smelter not listed",C79="Smelter not yet identified"),MATCH($B79&amp;$D79,'Smelter Look-up'!$J:$J,0),MATCH($B79&amp;$C79,'Smelter Look-up'!$J:$J,0)))</f>
        <v>343</v>
      </c>
      <c r="X79" s="227">
        <f t="shared" si="13"/>
        <v>0</v>
      </c>
      <c r="AB79" s="228" t="str">
        <f t="shared" si="14"/>
        <v>TantalumJiujiang Tanbre Co., Ltd.</v>
      </c>
    </row>
    <row r="80" spans="1:28" s="227" customFormat="1" ht="101.4" thickBot="1">
      <c r="A80" s="301" t="s">
        <v>1394</v>
      </c>
      <c r="B80" s="297" t="s">
        <v>1127</v>
      </c>
      <c r="C80" s="297" t="s">
        <v>2169</v>
      </c>
      <c r="D80" s="306"/>
      <c r="E80" s="297" t="s">
        <v>1096</v>
      </c>
      <c r="F80" s="297" t="s">
        <v>1394</v>
      </c>
      <c r="G80" s="297" t="s">
        <v>13240</v>
      </c>
      <c r="H80" s="307"/>
      <c r="I80" s="303" t="s">
        <v>1720</v>
      </c>
      <c r="J80" s="299" t="s">
        <v>13619</v>
      </c>
      <c r="K80" s="308"/>
      <c r="L80" s="308"/>
      <c r="M80" s="308"/>
      <c r="N80" s="308"/>
      <c r="O80" s="308"/>
      <c r="P80" s="309"/>
      <c r="Q80" s="310"/>
      <c r="R80" s="182" t="str">
        <f ca="1">IF(ISERROR($V80),"",OFFSET('Smelter Look-up'!$C$4,$V80-4,0)&amp;"")</f>
        <v>Jiujiang Zhongao Tantalum &amp; Niobium Co., Ltd.</v>
      </c>
      <c r="S80" s="181" t="str">
        <f t="shared" ca="1" si="12"/>
        <v>CN</v>
      </c>
      <c r="T80" s="181" t="str">
        <f ca="1">IF(B80="","",IF(ISERROR(MATCH($J80,SorP!$B$1:$B$6279,0)),"",INDIRECT("'SorP'!$A$"&amp;MATCH($S80&amp;$J80,SorP!C:C,0))))</f>
        <v>CN-JX</v>
      </c>
      <c r="U80" s="201"/>
      <c r="V80" s="226">
        <f>IF(C80="",NA(),IF(OR(C80="Smelter not listed",C80="Smelter not yet identified"),MATCH($B80&amp;$D80,'Smelter Look-up'!$J:$J,0),MATCH($B80&amp;$C80,'Smelter Look-up'!$J:$J,0)))</f>
        <v>344</v>
      </c>
      <c r="X80" s="227">
        <f t="shared" si="13"/>
        <v>0</v>
      </c>
      <c r="AB80" s="228" t="str">
        <f t="shared" si="14"/>
        <v>TantalumJiujiang Zhongao Tantalum &amp; Niobium Co., Ltd.</v>
      </c>
    </row>
    <row r="81" spans="1:28" s="227" customFormat="1" ht="51" thickBot="1">
      <c r="A81" s="301" t="s">
        <v>1419</v>
      </c>
      <c r="B81" s="297" t="s">
        <v>1127</v>
      </c>
      <c r="C81" s="297" t="s">
        <v>15084</v>
      </c>
      <c r="D81" s="306"/>
      <c r="E81" s="297" t="s">
        <v>1109</v>
      </c>
      <c r="F81" s="297" t="s">
        <v>1419</v>
      </c>
      <c r="G81" s="297" t="s">
        <v>13240</v>
      </c>
      <c r="H81" s="307"/>
      <c r="I81" s="303" t="s">
        <v>1745</v>
      </c>
      <c r="J81" s="299" t="s">
        <v>1746</v>
      </c>
      <c r="K81" s="308"/>
      <c r="L81" s="308"/>
      <c r="M81" s="308"/>
      <c r="N81" s="308"/>
      <c r="O81" s="308"/>
      <c r="P81" s="309"/>
      <c r="Q81" s="310"/>
      <c r="R81" s="182" t="str">
        <f ca="1">IF(ISERROR($V81),"",OFFSET('Smelter Look-up'!$C$4,$V81-4,0)&amp;"")</f>
        <v>KEMET de Mexico</v>
      </c>
      <c r="S81" s="181" t="str">
        <f t="shared" ca="1" si="12"/>
        <v>MX</v>
      </c>
      <c r="T81" s="181" t="str">
        <f ca="1">IF(B81="","",IF(ISERROR(MATCH($J81,SorP!$B$1:$B$6279,0)),"",INDIRECT("'SorP'!$A$"&amp;MATCH($S81&amp;$J81,SorP!C:C,0))))</f>
        <v>MX-TAM</v>
      </c>
      <c r="U81" s="201"/>
      <c r="V81" s="226">
        <f>IF(C81="",NA(),IF(OR(C81="Smelter not listed",C81="Smelter not yet identified"),MATCH($B81&amp;$D81,'Smelter Look-up'!$J:$J,0),MATCH($B81&amp;$C81,'Smelter Look-up'!$J:$J,0)))</f>
        <v>346</v>
      </c>
      <c r="X81" s="227">
        <f t="shared" si="13"/>
        <v>0</v>
      </c>
      <c r="AB81" s="228" t="str">
        <f t="shared" si="14"/>
        <v>TantalumKEMET de Mexico</v>
      </c>
    </row>
    <row r="82" spans="1:28" s="227" customFormat="1" ht="63.6" thickBot="1">
      <c r="A82" s="311" t="s">
        <v>1414</v>
      </c>
      <c r="B82" s="297" t="s">
        <v>1127</v>
      </c>
      <c r="C82" s="297" t="s">
        <v>15530</v>
      </c>
      <c r="D82" s="306"/>
      <c r="E82" s="297" t="s">
        <v>2432</v>
      </c>
      <c r="F82" s="297" t="s">
        <v>1414</v>
      </c>
      <c r="G82" s="297" t="s">
        <v>13240</v>
      </c>
      <c r="H82" s="307"/>
      <c r="I82" s="303" t="s">
        <v>1751</v>
      </c>
      <c r="J82" s="299" t="s">
        <v>1625</v>
      </c>
      <c r="K82" s="308"/>
      <c r="L82" s="308"/>
      <c r="M82" s="308"/>
      <c r="N82" s="308"/>
      <c r="O82" s="308"/>
      <c r="P82" s="309"/>
      <c r="Q82" s="310"/>
      <c r="R82" s="182" t="str">
        <f ca="1">IF(ISERROR($V82),"",OFFSET('Smelter Look-up'!$C$4,$V82-4,0)&amp;"")</f>
        <v>Materion Newton Inc.</v>
      </c>
      <c r="S82" s="181" t="str">
        <f t="shared" ca="1" si="12"/>
        <v>US</v>
      </c>
      <c r="T82" s="181" t="str">
        <f ca="1">IF(B82="","",IF(ISERROR(MATCH($J82,SorP!$B$1:$B$6279,0)),"",INDIRECT("'SorP'!$A$"&amp;MATCH($S82&amp;$J82,SorP!C:C,0))))</f>
        <v>US-MA</v>
      </c>
      <c r="U82" s="201"/>
      <c r="V82" s="226">
        <f>IF(C82="",NA(),IF(OR(C82="Smelter not listed",C82="Smelter not yet identified"),MATCH($B82&amp;$D82,'Smelter Look-up'!$J:$J,0),MATCH($B82&amp;$C82,'Smelter Look-up'!$J:$J,0)))</f>
        <v>348</v>
      </c>
      <c r="X82" s="227">
        <f t="shared" si="13"/>
        <v>0</v>
      </c>
      <c r="AB82" s="228" t="str">
        <f t="shared" si="14"/>
        <v>TantalumMaterion Newton Inc.</v>
      </c>
    </row>
    <row r="83" spans="1:28" s="227" customFormat="1" ht="88.8" thickBot="1">
      <c r="A83" s="311" t="s">
        <v>752</v>
      </c>
      <c r="B83" s="297" t="s">
        <v>1127</v>
      </c>
      <c r="C83" s="297" t="s">
        <v>2152</v>
      </c>
      <c r="D83" s="306"/>
      <c r="E83" s="297" t="s">
        <v>1102</v>
      </c>
      <c r="F83" s="297" t="s">
        <v>752</v>
      </c>
      <c r="G83" s="297" t="s">
        <v>13240</v>
      </c>
      <c r="H83" s="307"/>
      <c r="I83" s="303" t="s">
        <v>1722</v>
      </c>
      <c r="J83" s="299" t="s">
        <v>15445</v>
      </c>
      <c r="K83" s="308"/>
      <c r="L83" s="308"/>
      <c r="M83" s="308"/>
      <c r="N83" s="308"/>
      <c r="O83" s="308"/>
      <c r="P83" s="309"/>
      <c r="Q83" s="310"/>
      <c r="R83" s="182" t="str">
        <f ca="1">IF(ISERROR($V83),"",OFFSET('Smelter Look-up'!$C$4,$V83-4,0)&amp;"")</f>
        <v>Metallurgical Products India Pvt., Ltd.</v>
      </c>
      <c r="S83" s="181" t="str">
        <f t="shared" ca="1" si="12"/>
        <v>IN</v>
      </c>
      <c r="T83" s="181" t="str">
        <f ca="1">IF(B83="","",IF(ISERROR(MATCH($J83,SorP!$B$1:$B$6279,0)),"",INDIRECT("'SorP'!$A$"&amp;MATCH($S83&amp;$J83,SorP!C:C,0))))</f>
        <v>IN-MH</v>
      </c>
      <c r="U83" s="201"/>
      <c r="V83" s="226">
        <f>IF(C83="",NA(),IF(OR(C83="Smelter not listed",C83="Smelter not yet identified"),MATCH($B83&amp;$D83,'Smelter Look-up'!$J:$J,0),MATCH($B83&amp;$C83,'Smelter Look-up'!$J:$J,0)))</f>
        <v>350</v>
      </c>
      <c r="X83" s="227">
        <f t="shared" si="13"/>
        <v>0</v>
      </c>
      <c r="AB83" s="228" t="str">
        <f t="shared" si="14"/>
        <v>TantalumMetallurgical Products India Pvt., Ltd.</v>
      </c>
    </row>
    <row r="84" spans="1:28" s="227" customFormat="1" ht="63.6" thickBot="1">
      <c r="A84" s="311" t="s">
        <v>753</v>
      </c>
      <c r="B84" s="297" t="s">
        <v>1127</v>
      </c>
      <c r="C84" s="297" t="s">
        <v>12430</v>
      </c>
      <c r="D84" s="306"/>
      <c r="E84" s="297" t="s">
        <v>1092</v>
      </c>
      <c r="F84" s="297" t="s">
        <v>753</v>
      </c>
      <c r="G84" s="297" t="s">
        <v>13240</v>
      </c>
      <c r="H84" s="307"/>
      <c r="I84" s="303" t="s">
        <v>1724</v>
      </c>
      <c r="J84" s="299" t="s">
        <v>1725</v>
      </c>
      <c r="K84" s="308"/>
      <c r="L84" s="308"/>
      <c r="M84" s="308"/>
      <c r="N84" s="308"/>
      <c r="O84" s="308"/>
      <c r="P84" s="309"/>
      <c r="Q84" s="310"/>
      <c r="R84" s="182" t="str">
        <f ca="1">IF(ISERROR($V84),"",OFFSET('Smelter Look-up'!$C$4,$V84-4,0)&amp;"")</f>
        <v>Mineracao Taboca S.A.</v>
      </c>
      <c r="S84" s="181" t="str">
        <f t="shared" ca="1" si="12"/>
        <v>BR</v>
      </c>
      <c r="T84" s="181" t="str">
        <f ca="1">IF(B84="","",IF(ISERROR(MATCH($J84,SorP!$B$1:$B$6279,0)),"",INDIRECT("'SorP'!$A$"&amp;MATCH($S84&amp;$J84,SorP!C:C,0))))</f>
        <v>BR-AM</v>
      </c>
      <c r="U84" s="201"/>
      <c r="V84" s="226">
        <f>IF(C84="",NA(),IF(OR(C84="Smelter not listed",C84="Smelter not yet identified"),MATCH($B84&amp;$D84,'Smelter Look-up'!$J:$J,0),MATCH($B84&amp;$C84,'Smelter Look-up'!$J:$J,0)))</f>
        <v>351</v>
      </c>
      <c r="X84" s="227">
        <f t="shared" si="13"/>
        <v>0</v>
      </c>
      <c r="AB84" s="228" t="str">
        <f t="shared" si="14"/>
        <v>TantalumMineracao Taboca S.A.</v>
      </c>
    </row>
    <row r="85" spans="1:28" s="227" customFormat="1" ht="38.4" thickBot="1">
      <c r="A85" s="292" t="s">
        <v>788</v>
      </c>
      <c r="B85" s="293" t="s">
        <v>1128</v>
      </c>
      <c r="C85" s="293" t="s">
        <v>13809</v>
      </c>
      <c r="D85" s="294"/>
      <c r="E85" s="293" t="s">
        <v>1104</v>
      </c>
      <c r="F85" s="293" t="s">
        <v>788</v>
      </c>
      <c r="G85" s="293" t="s">
        <v>13240</v>
      </c>
      <c r="H85" s="295"/>
      <c r="I85" s="295" t="s">
        <v>2132</v>
      </c>
      <c r="J85" s="296" t="s">
        <v>2133</v>
      </c>
      <c r="K85" s="293"/>
      <c r="L85" s="293"/>
      <c r="M85" s="293"/>
      <c r="N85" s="293"/>
      <c r="O85" s="293"/>
      <c r="P85" s="296"/>
      <c r="Q85" s="314"/>
      <c r="R85" s="182" t="str">
        <f ca="1">IF(ISERROR($V85),"",OFFSET('Smelter Look-up'!$C$4,$V85-4,0)&amp;"")</f>
        <v>A.L.M.T. Corp.</v>
      </c>
      <c r="S85" s="181" t="str">
        <f t="shared" ca="1" si="12"/>
        <v>JP</v>
      </c>
      <c r="T85" s="181" t="str">
        <f ca="1">IF(B85="","",IF(ISERROR(MATCH($J85,SorP!$B$1:$B$6279,0)),"",INDIRECT("'SorP'!$A$"&amp;MATCH($S85&amp;$J85,SorP!C:C,0))))</f>
        <v>JP-16</v>
      </c>
      <c r="U85" s="201"/>
      <c r="V85" s="226">
        <f>IF(C85="",NA(),IF(OR(C85="Smelter not listed",C85="Smelter not yet identified"),MATCH($B85&amp;$D85,'Smelter Look-up'!$J:$J,0),MATCH($B85&amp;$C85,'Smelter Look-up'!$J:$J,0)))</f>
        <v>557</v>
      </c>
      <c r="X85" s="227">
        <f t="shared" si="13"/>
        <v>0</v>
      </c>
      <c r="AB85" s="228" t="str">
        <f t="shared" si="14"/>
        <v>TungstenA.L.M.T. Corp.</v>
      </c>
    </row>
    <row r="86" spans="1:28" s="227" customFormat="1" ht="63.6" thickBot="1">
      <c r="A86" s="301" t="s">
        <v>789</v>
      </c>
      <c r="B86" s="297" t="s">
        <v>1128</v>
      </c>
      <c r="C86" s="297" t="s">
        <v>148</v>
      </c>
      <c r="D86" s="302"/>
      <c r="E86" s="297" t="s">
        <v>2432</v>
      </c>
      <c r="F86" s="297" t="s">
        <v>789</v>
      </c>
      <c r="G86" s="297" t="s">
        <v>13240</v>
      </c>
      <c r="H86" s="303"/>
      <c r="I86" s="303" t="s">
        <v>1822</v>
      </c>
      <c r="J86" s="299" t="s">
        <v>1823</v>
      </c>
      <c r="K86" s="297"/>
      <c r="L86" s="297"/>
      <c r="M86" s="297"/>
      <c r="N86" s="297"/>
      <c r="O86" s="297"/>
      <c r="P86" s="299"/>
      <c r="Q86" s="300"/>
      <c r="R86" s="182" t="str">
        <f ca="1">IF(ISERROR($V86),"",OFFSET('Smelter Look-up'!$C$4,$V86-4,0)&amp;"")</f>
        <v>Kennametal Huntsville</v>
      </c>
      <c r="S86" s="181" t="str">
        <f t="shared" ca="1" si="12"/>
        <v>US</v>
      </c>
      <c r="T86" s="181" t="str">
        <f ca="1">IF(B86="","",IF(ISERROR(MATCH($J86,SorP!$B$1:$B$6279,0)),"",INDIRECT("'SorP'!$A$"&amp;MATCH($S86&amp;$J86,SorP!C:C,0))))</f>
        <v>US-AL</v>
      </c>
      <c r="U86" s="201"/>
      <c r="V86" s="226">
        <f>IF(C86="",NA(),IF(OR(C86="Smelter not listed",C86="Smelter not yet identified"),MATCH($B86&amp;$D86,'Smelter Look-up'!$J:$J,0),MATCH($B86&amp;$C86,'Smelter Look-up'!$J:$J,0)))</f>
        <v>612</v>
      </c>
      <c r="X86" s="227">
        <f t="shared" si="13"/>
        <v>0</v>
      </c>
      <c r="AB86" s="228" t="str">
        <f t="shared" si="14"/>
        <v>TungstenKennametal Huntsville</v>
      </c>
    </row>
    <row r="87" spans="1:28" s="227" customFormat="1" ht="38.4" thickBot="1">
      <c r="A87" s="292" t="s">
        <v>720</v>
      </c>
      <c r="B87" s="293" t="s">
        <v>1125</v>
      </c>
      <c r="C87" s="293" t="s">
        <v>12432</v>
      </c>
      <c r="D87" s="315"/>
      <c r="E87" s="293" t="s">
        <v>1094</v>
      </c>
      <c r="F87" s="293" t="s">
        <v>720</v>
      </c>
      <c r="G87" s="293" t="s">
        <v>13240</v>
      </c>
      <c r="H87" s="316"/>
      <c r="I87" s="295" t="s">
        <v>1642</v>
      </c>
      <c r="J87" s="296" t="s">
        <v>1623</v>
      </c>
      <c r="K87" s="317"/>
      <c r="L87" s="317"/>
      <c r="M87" s="317"/>
      <c r="N87" s="317"/>
      <c r="O87" s="317"/>
      <c r="P87" s="318"/>
      <c r="Q87" s="319"/>
      <c r="R87" s="182" t="str">
        <f ca="1">IF(ISERROR($V87),"",OFFSET('Smelter Look-up'!$C$4,$V87-4,0)&amp;"")</f>
        <v>PX Precinox S.A.</v>
      </c>
      <c r="S87" s="181" t="str">
        <f t="shared" ca="1" si="12"/>
        <v>CH</v>
      </c>
      <c r="T87" s="181" t="str">
        <f ca="1">IF(B87="","",IF(ISERROR(MATCH($J87,SorP!$B$1:$B$6279,0)),"",INDIRECT("'SorP'!$A$"&amp;MATCH($S87&amp;$J87,SorP!C:C,0))))</f>
        <v>CH-NE</v>
      </c>
      <c r="U87" s="201"/>
      <c r="V87" s="226">
        <f>IF(C87="",NA(),IF(OR(C87="Smelter not listed",C87="Smelter not yet identified"),MATCH($B87&amp;$D87,'Smelter Look-up'!$J:$J,0),MATCH($B87&amp;$C87,'Smelter Look-up'!$J:$J,0)))</f>
        <v>212</v>
      </c>
      <c r="X87" s="227">
        <f t="shared" si="13"/>
        <v>0</v>
      </c>
      <c r="AB87" s="228" t="str">
        <f t="shared" si="14"/>
        <v>GoldPX Precinox S.A.</v>
      </c>
    </row>
    <row r="88" spans="1:28" s="227" customFormat="1" ht="63.6" thickBot="1">
      <c r="A88" s="301" t="s">
        <v>721</v>
      </c>
      <c r="B88" s="297" t="s">
        <v>1125</v>
      </c>
      <c r="C88" s="297" t="s">
        <v>2158</v>
      </c>
      <c r="D88" s="306"/>
      <c r="E88" s="297" t="s">
        <v>889</v>
      </c>
      <c r="F88" s="297" t="s">
        <v>721</v>
      </c>
      <c r="G88" s="297" t="s">
        <v>13240</v>
      </c>
      <c r="H88" s="307"/>
      <c r="I88" s="303" t="s">
        <v>1643</v>
      </c>
      <c r="J88" s="299" t="s">
        <v>1644</v>
      </c>
      <c r="K88" s="308"/>
      <c r="L88" s="308"/>
      <c r="M88" s="308"/>
      <c r="N88" s="308"/>
      <c r="O88" s="308"/>
      <c r="P88" s="309"/>
      <c r="Q88" s="310"/>
      <c r="R88" s="182" t="str">
        <f ca="1">IF(ISERROR($V88),"",OFFSET('Smelter Look-up'!$C$4,$V88-4,0)&amp;"")</f>
        <v>Rand Refinery (Pty) Ltd.</v>
      </c>
      <c r="S88" s="181" t="str">
        <f t="shared" ca="1" si="12"/>
        <v>ZA</v>
      </c>
      <c r="T88" s="181" t="str">
        <f ca="1">IF(B88="","",IF(ISERROR(MATCH($J88,SorP!$B$1:$B$6279,0)),"",INDIRECT("'SorP'!$A$"&amp;MATCH($S88&amp;$J88,SorP!C:C,0))))</f>
        <v>ZA-GP</v>
      </c>
      <c r="U88" s="201"/>
      <c r="V88" s="226">
        <f>IF(C88="",NA(),IF(OR(C88="Smelter not listed",C88="Smelter not yet identified"),MATCH($B88&amp;$D88,'Smelter Look-up'!$J:$J,0),MATCH($B88&amp;$C88,'Smelter Look-up'!$J:$J,0)))</f>
        <v>215</v>
      </c>
      <c r="X88" s="227">
        <f t="shared" si="13"/>
        <v>0</v>
      </c>
      <c r="AB88" s="228" t="str">
        <f t="shared" si="14"/>
        <v>GoldRand Refinery (Pty) Ltd.</v>
      </c>
    </row>
    <row r="89" spans="1:28" s="227" customFormat="1" ht="51" thickBot="1">
      <c r="A89" s="301" t="s">
        <v>722</v>
      </c>
      <c r="B89" s="297" t="s">
        <v>1125</v>
      </c>
      <c r="C89" s="297" t="s">
        <v>909</v>
      </c>
      <c r="D89" s="306"/>
      <c r="E89" s="297" t="s">
        <v>1093</v>
      </c>
      <c r="F89" s="297" t="s">
        <v>722</v>
      </c>
      <c r="G89" s="297" t="s">
        <v>13240</v>
      </c>
      <c r="H89" s="307"/>
      <c r="I89" s="303" t="s">
        <v>1645</v>
      </c>
      <c r="J89" s="299" t="s">
        <v>1603</v>
      </c>
      <c r="K89" s="308"/>
      <c r="L89" s="308"/>
      <c r="M89" s="308"/>
      <c r="N89" s="308"/>
      <c r="O89" s="308"/>
      <c r="P89" s="309"/>
      <c r="Q89" s="310"/>
      <c r="R89" s="182" t="str">
        <f ca="1">IF(ISERROR($V89),"",OFFSET('Smelter Look-up'!$C$4,$V89-4,0)&amp;"")</f>
        <v>Royal Canadian Mint</v>
      </c>
      <c r="S89" s="181" t="str">
        <f t="shared" ca="1" si="12"/>
        <v>CA</v>
      </c>
      <c r="T89" s="181" t="str">
        <f ca="1">IF(B89="","",IF(ISERROR(MATCH($J89,SorP!$B$1:$B$6279,0)),"",INDIRECT("'SorP'!$A$"&amp;MATCH($S89&amp;$J89,SorP!C:C,0))))</f>
        <v>CA-ON</v>
      </c>
      <c r="U89" s="201"/>
      <c r="V89" s="226">
        <f>IF(C89="",NA(),IF(OR(C89="Smelter not listed",C89="Smelter not yet identified"),MATCH($B89&amp;$D89,'Smelter Look-up'!$J:$J,0),MATCH($B89&amp;$C89,'Smelter Look-up'!$J:$J,0)))</f>
        <v>220</v>
      </c>
      <c r="X89" s="227">
        <f t="shared" si="13"/>
        <v>0</v>
      </c>
      <c r="AB89" s="228" t="str">
        <f t="shared" si="14"/>
        <v>GoldRoyal Canadian Mint</v>
      </c>
    </row>
    <row r="90" spans="1:28" s="227" customFormat="1" ht="63.6" thickBot="1">
      <c r="A90" s="301" t="s">
        <v>725</v>
      </c>
      <c r="B90" s="297" t="s">
        <v>1125</v>
      </c>
      <c r="C90" s="297" t="s">
        <v>12433</v>
      </c>
      <c r="D90" s="306"/>
      <c r="E90" s="297" t="s">
        <v>1098</v>
      </c>
      <c r="F90" s="297" t="s">
        <v>725</v>
      </c>
      <c r="G90" s="297" t="s">
        <v>13240</v>
      </c>
      <c r="H90" s="307"/>
      <c r="I90" s="303" t="s">
        <v>1651</v>
      </c>
      <c r="J90" s="299" t="s">
        <v>4670</v>
      </c>
      <c r="K90" s="308"/>
      <c r="L90" s="308"/>
      <c r="M90" s="308"/>
      <c r="N90" s="308"/>
      <c r="O90" s="308"/>
      <c r="P90" s="309"/>
      <c r="Q90" s="310"/>
      <c r="R90" s="182" t="str">
        <f ca="1">IF(ISERROR($V90),"",OFFSET('Smelter Look-up'!$C$4,$V90-4,0)&amp;"")</f>
        <v>SEMPSA Joyeria Plateria S.A.</v>
      </c>
      <c r="S90" s="181" t="str">
        <f t="shared" ca="1" si="12"/>
        <v>ES</v>
      </c>
      <c r="T90" s="181" t="str">
        <f ca="1">IF(B90="","",IF(ISERROR(MATCH($J90,SorP!$B$1:$B$6279,0)),"",INDIRECT("'SorP'!$A$"&amp;MATCH($S90&amp;$J90,SorP!C:C,0))))</f>
        <v>ES-MD</v>
      </c>
      <c r="U90" s="201"/>
      <c r="V90" s="226">
        <f>IF(C90="",NA(),IF(OR(C90="Smelter not listed",C90="Smelter not yet identified"),MATCH($B90&amp;$D90,'Smelter Look-up'!$J:$J,0),MATCH($B90&amp;$C90,'Smelter Look-up'!$J:$J,0)))</f>
        <v>234</v>
      </c>
      <c r="X90" s="227">
        <f t="shared" si="13"/>
        <v>0</v>
      </c>
      <c r="AB90" s="228" t="str">
        <f t="shared" si="14"/>
        <v>GoldSEMPSA Joyeria Plateria S.A.</v>
      </c>
    </row>
    <row r="91" spans="1:28" s="227" customFormat="1" ht="76.2" thickBot="1">
      <c r="A91" s="301" t="s">
        <v>728</v>
      </c>
      <c r="B91" s="297" t="s">
        <v>1125</v>
      </c>
      <c r="C91" s="297" t="s">
        <v>911</v>
      </c>
      <c r="D91" s="306"/>
      <c r="E91" s="297" t="s">
        <v>2431</v>
      </c>
      <c r="F91" s="297" t="s">
        <v>728</v>
      </c>
      <c r="G91" s="297" t="s">
        <v>13240</v>
      </c>
      <c r="H91" s="307"/>
      <c r="I91" s="303" t="s">
        <v>1661</v>
      </c>
      <c r="J91" s="299" t="s">
        <v>11511</v>
      </c>
      <c r="K91" s="308"/>
      <c r="L91" s="308"/>
      <c r="M91" s="308"/>
      <c r="N91" s="308"/>
      <c r="O91" s="308"/>
      <c r="P91" s="309"/>
      <c r="Q91" s="310"/>
      <c r="R91" s="182" t="str">
        <f ca="1">IF(ISERROR($V91),"",OFFSET('Smelter Look-up'!$C$4,$V91-4,0)&amp;"")</f>
        <v>Solar Applied Materials Technology Corp.</v>
      </c>
      <c r="S91" s="181" t="str">
        <f t="shared" ca="1" si="12"/>
        <v>TW</v>
      </c>
      <c r="T91" s="181" t="str">
        <f ca="1">IF(B91="","",IF(ISERROR(MATCH($J91,SorP!$B$1:$B$6279,0)),"",INDIRECT("'SorP'!$A$"&amp;MATCH($S91&amp;$J91,SorP!C:C,0))))</f>
        <v>TW-TNN</v>
      </c>
      <c r="U91" s="201"/>
      <c r="V91" s="226">
        <f>IF(C91="",NA(),IF(OR(C91="Smelter not listed",C91="Smelter not yet identified"),MATCH($B91&amp;$D91,'Smelter Look-up'!$J:$J,0),MATCH($B91&amp;$C91,'Smelter Look-up'!$J:$J,0)))</f>
        <v>258</v>
      </c>
      <c r="X91" s="227">
        <f t="shared" si="13"/>
        <v>0</v>
      </c>
      <c r="AB91" s="228" t="str">
        <f t="shared" si="14"/>
        <v>GoldSolar Applied Materials Technology Corp.</v>
      </c>
    </row>
    <row r="92" spans="1:28" s="227" customFormat="1" ht="63.6" thickBot="1">
      <c r="A92" s="301" t="s">
        <v>729</v>
      </c>
      <c r="B92" s="297" t="s">
        <v>1125</v>
      </c>
      <c r="C92" s="297" t="s">
        <v>58</v>
      </c>
      <c r="D92" s="306"/>
      <c r="E92" s="297" t="s">
        <v>1104</v>
      </c>
      <c r="F92" s="297" t="s">
        <v>729</v>
      </c>
      <c r="G92" s="297" t="s">
        <v>13240</v>
      </c>
      <c r="H92" s="307"/>
      <c r="I92" s="303" t="s">
        <v>1662</v>
      </c>
      <c r="J92" s="299" t="s">
        <v>2212</v>
      </c>
      <c r="K92" s="308"/>
      <c r="L92" s="308"/>
      <c r="M92" s="308"/>
      <c r="N92" s="308"/>
      <c r="O92" s="308"/>
      <c r="P92" s="309"/>
      <c r="Q92" s="310"/>
      <c r="R92" s="182" t="str">
        <f ca="1">IF(ISERROR($V92),"",OFFSET('Smelter Look-up'!$C$4,$V92-4,0)&amp;"")</f>
        <v>Sumitomo Metal Mining Co., Ltd.</v>
      </c>
      <c r="S92" s="181" t="str">
        <f t="shared" ca="1" si="12"/>
        <v>JP</v>
      </c>
      <c r="T92" s="181" t="str">
        <f ca="1">IF(B92="","",IF(ISERROR(MATCH($J92,SorP!$B$1:$B$6279,0)),"",INDIRECT("'SorP'!$A$"&amp;MATCH($S92&amp;$J92,SorP!C:C,0))))</f>
        <v>JP-38</v>
      </c>
      <c r="U92" s="201"/>
      <c r="V92" s="226">
        <f>IF(C92="",NA(),IF(OR(C92="Smelter not listed",C92="Smelter not yet identified"),MATCH($B92&amp;$D92,'Smelter Look-up'!$J:$J,0),MATCH($B92&amp;$C92,'Smelter Look-up'!$J:$J,0)))</f>
        <v>265</v>
      </c>
      <c r="X92" s="227">
        <f t="shared" si="13"/>
        <v>0</v>
      </c>
      <c r="AB92" s="228" t="str">
        <f t="shared" si="14"/>
        <v>GoldSumitomo Metal Mining Co., Ltd.</v>
      </c>
    </row>
    <row r="93" spans="1:28" s="227" customFormat="1" ht="63.6" thickBot="1">
      <c r="A93" s="301" t="s">
        <v>730</v>
      </c>
      <c r="B93" s="297" t="s">
        <v>1125</v>
      </c>
      <c r="C93" s="297" t="s">
        <v>1228</v>
      </c>
      <c r="D93" s="306"/>
      <c r="E93" s="297" t="s">
        <v>1104</v>
      </c>
      <c r="F93" s="297" t="s">
        <v>730</v>
      </c>
      <c r="G93" s="297" t="s">
        <v>13240</v>
      </c>
      <c r="H93" s="307"/>
      <c r="I93" s="303" t="s">
        <v>1663</v>
      </c>
      <c r="J93" s="299" t="s">
        <v>1664</v>
      </c>
      <c r="K93" s="308"/>
      <c r="L93" s="308"/>
      <c r="M93" s="308"/>
      <c r="N93" s="308"/>
      <c r="O93" s="308"/>
      <c r="P93" s="309"/>
      <c r="Q93" s="310"/>
      <c r="R93" s="182" t="str">
        <f ca="1">IF(ISERROR($V93),"",OFFSET('Smelter Look-up'!$C$4,$V93-4,0)&amp;"")</f>
        <v>Tanaka Kikinzoku Kogyo K.K.</v>
      </c>
      <c r="S93" s="181" t="str">
        <f t="shared" ca="1" si="12"/>
        <v>JP</v>
      </c>
      <c r="T93" s="181" t="str">
        <f ca="1">IF(B93="","",IF(ISERROR(MATCH($J93,SorP!$B$1:$B$6279,0)),"",INDIRECT("'SorP'!$A$"&amp;MATCH($S93&amp;$J93,SorP!C:C,0))))</f>
        <v>JP-14</v>
      </c>
      <c r="U93" s="201"/>
      <c r="V93" s="226">
        <f>IF(C93="",NA(),IF(OR(C93="Smelter not listed",C93="Smelter not yet identified"),MATCH($B93&amp;$D93,'Smelter Look-up'!$J:$J,0),MATCH($B93&amp;$C93,'Smelter Look-up'!$J:$J,0)))</f>
        <v>278</v>
      </c>
      <c r="X93" s="227">
        <f t="shared" si="13"/>
        <v>0</v>
      </c>
      <c r="AB93" s="228" t="str">
        <f t="shared" si="14"/>
        <v>GoldTanaka Kikinzoku Kogyo K.K.</v>
      </c>
    </row>
    <row r="94" spans="1:28" s="227" customFormat="1" ht="51" thickBot="1">
      <c r="A94" s="301" t="s">
        <v>733</v>
      </c>
      <c r="B94" s="297" t="s">
        <v>1125</v>
      </c>
      <c r="C94" s="297" t="s">
        <v>2163</v>
      </c>
      <c r="D94" s="306"/>
      <c r="E94" s="297" t="s">
        <v>1104</v>
      </c>
      <c r="F94" s="297" t="s">
        <v>733</v>
      </c>
      <c r="G94" s="297" t="s">
        <v>13240</v>
      </c>
      <c r="H94" s="307"/>
      <c r="I94" s="303" t="s">
        <v>1669</v>
      </c>
      <c r="J94" s="299" t="s">
        <v>1580</v>
      </c>
      <c r="K94" s="308"/>
      <c r="L94" s="308"/>
      <c r="M94" s="308"/>
      <c r="N94" s="308"/>
      <c r="O94" s="308"/>
      <c r="P94" s="309"/>
      <c r="Q94" s="310"/>
      <c r="R94" s="182" t="str">
        <f ca="1">IF(ISERROR($V94),"",OFFSET('Smelter Look-up'!$C$4,$V94-4,0)&amp;"")</f>
        <v>Tokuriki Honten Co., Ltd.</v>
      </c>
      <c r="S94" s="181" t="str">
        <f t="shared" ca="1" si="12"/>
        <v>JP</v>
      </c>
      <c r="T94" s="181" t="str">
        <f ca="1">IF(B94="","",IF(ISERROR(MATCH($J94,SorP!$B$1:$B$6279,0)),"",INDIRECT("'SorP'!$A$"&amp;MATCH($S94&amp;$J94,SorP!C:C,0))))</f>
        <v>JP-11</v>
      </c>
      <c r="U94" s="201"/>
      <c r="V94" s="226">
        <f>IF(C94="",NA(),IF(OR(C94="Smelter not listed",C94="Smelter not yet identified"),MATCH($B94&amp;$D94,'Smelter Look-up'!$J:$J,0),MATCH($B94&amp;$C94,'Smelter Look-up'!$J:$J,0)))</f>
        <v>283</v>
      </c>
      <c r="X94" s="227">
        <f t="shared" si="13"/>
        <v>0</v>
      </c>
      <c r="AB94" s="228" t="str">
        <f t="shared" si="14"/>
        <v>GoldTokuriki Honten Co., Ltd.</v>
      </c>
    </row>
    <row r="95" spans="1:28" s="227" customFormat="1" ht="25.8" thickBot="1">
      <c r="A95" s="301" t="s">
        <v>735</v>
      </c>
      <c r="B95" s="297" t="s">
        <v>1125</v>
      </c>
      <c r="C95" s="297" t="s">
        <v>610</v>
      </c>
      <c r="D95" s="306"/>
      <c r="E95" s="297" t="s">
        <v>1107</v>
      </c>
      <c r="F95" s="297" t="s">
        <v>735</v>
      </c>
      <c r="G95" s="297" t="s">
        <v>13240</v>
      </c>
      <c r="H95" s="307"/>
      <c r="I95" s="303" t="s">
        <v>1673</v>
      </c>
      <c r="J95" s="299" t="s">
        <v>12869</v>
      </c>
      <c r="K95" s="308"/>
      <c r="L95" s="308"/>
      <c r="M95" s="308"/>
      <c r="N95" s="308"/>
      <c r="O95" s="308"/>
      <c r="P95" s="309"/>
      <c r="Q95" s="310"/>
      <c r="R95" s="182" t="str">
        <f ca="1">IF(ISERROR($V95),"",OFFSET('Smelter Look-up'!$C$4,$V95-4,0)&amp;"")</f>
        <v>Torecom</v>
      </c>
      <c r="S95" s="181" t="str">
        <f t="shared" ca="1" si="12"/>
        <v>KR</v>
      </c>
      <c r="T95" s="181" t="str">
        <f ca="1">IF(B95="","",IF(ISERROR(MATCH($J95,SorP!$B$1:$B$6279,0)),"",INDIRECT("'SorP'!$A$"&amp;MATCH($S95&amp;$J95,SorP!C:C,0))))</f>
        <v>KR-44</v>
      </c>
      <c r="U95" s="201"/>
      <c r="V95" s="226">
        <f>IF(C95="",NA(),IF(OR(C95="Smelter not listed",C95="Smelter not yet identified"),MATCH($B95&amp;$D95,'Smelter Look-up'!$J:$J,0),MATCH($B95&amp;$C95,'Smelter Look-up'!$J:$J,0)))</f>
        <v>288</v>
      </c>
      <c r="X95" s="227">
        <f t="shared" si="13"/>
        <v>0</v>
      </c>
      <c r="AB95" s="228" t="str">
        <f t="shared" si="14"/>
        <v>GoldTorecom</v>
      </c>
    </row>
    <row r="96" spans="1:28" s="227" customFormat="1" ht="101.4" thickBot="1">
      <c r="A96" s="301" t="s">
        <v>736</v>
      </c>
      <c r="B96" s="297" t="s">
        <v>1125</v>
      </c>
      <c r="C96" s="297" t="s">
        <v>2331</v>
      </c>
      <c r="D96" s="306"/>
      <c r="E96" s="297" t="s">
        <v>1091</v>
      </c>
      <c r="F96" s="297" t="s">
        <v>736</v>
      </c>
      <c r="G96" s="297" t="s">
        <v>13240</v>
      </c>
      <c r="H96" s="307"/>
      <c r="I96" s="303" t="s">
        <v>1675</v>
      </c>
      <c r="J96" s="299" t="s">
        <v>3153</v>
      </c>
      <c r="K96" s="308"/>
      <c r="L96" s="308"/>
      <c r="M96" s="308"/>
      <c r="N96" s="308"/>
      <c r="O96" s="308"/>
      <c r="P96" s="309"/>
      <c r="Q96" s="310"/>
      <c r="R96" s="182" t="str">
        <f ca="1">IF(ISERROR($V96),"",OFFSET('Smelter Look-up'!$C$4,$V96-4,0)&amp;"")</f>
        <v>Umicore S.A. Business Unit Precious Metals Refining</v>
      </c>
      <c r="S96" s="181" t="str">
        <f t="shared" ca="1" si="12"/>
        <v>BE</v>
      </c>
      <c r="T96" s="181" t="str">
        <f ca="1">IF(B96="","",IF(ISERROR(MATCH($J96,SorP!$B$1:$B$6279,0)),"",INDIRECT("'SorP'!$A$"&amp;MATCH($S96&amp;$J96,SorP!C:C,0))))</f>
        <v>BE-VAN</v>
      </c>
      <c r="U96" s="201"/>
      <c r="V96" s="226">
        <f>IF(C96="",NA(),IF(OR(C96="Smelter not listed",C96="Smelter not yet identified"),MATCH($B96&amp;$D96,'Smelter Look-up'!$J:$J,0),MATCH($B96&amp;$C96,'Smelter Look-up'!$J:$J,0)))</f>
        <v>293</v>
      </c>
      <c r="X96" s="227">
        <f t="shared" si="13"/>
        <v>0</v>
      </c>
      <c r="AB96" s="228" t="str">
        <f t="shared" si="14"/>
        <v>GoldUmicore S.A. Business Unit Precious Metals Refining</v>
      </c>
    </row>
    <row r="97" spans="1:28" s="227" customFormat="1" ht="38.4" thickBot="1">
      <c r="A97" s="311" t="s">
        <v>738</v>
      </c>
      <c r="B97" s="297" t="s">
        <v>1125</v>
      </c>
      <c r="C97" s="297" t="s">
        <v>2333</v>
      </c>
      <c r="D97" s="306"/>
      <c r="E97" s="297" t="s">
        <v>1094</v>
      </c>
      <c r="F97" s="297" t="s">
        <v>738</v>
      </c>
      <c r="G97" s="297" t="s">
        <v>13240</v>
      </c>
      <c r="H97" s="307"/>
      <c r="I97" s="303" t="s">
        <v>1678</v>
      </c>
      <c r="J97" s="299" t="s">
        <v>1549</v>
      </c>
      <c r="K97" s="308"/>
      <c r="L97" s="308"/>
      <c r="M97" s="308"/>
      <c r="N97" s="308"/>
      <c r="O97" s="308"/>
      <c r="P97" s="309"/>
      <c r="Q97" s="310"/>
      <c r="R97" s="182" t="str">
        <f ca="1">IF(ISERROR($V97),"",OFFSET('Smelter Look-up'!$C$4,$V97-4,0)&amp;"")</f>
        <v>Valcambi S.A.</v>
      </c>
      <c r="S97" s="181" t="str">
        <f t="shared" ca="1" si="12"/>
        <v>CH</v>
      </c>
      <c r="T97" s="181" t="str">
        <f ca="1">IF(B97="","",IF(ISERROR(MATCH($J97,SorP!$B$1:$B$6279,0)),"",INDIRECT("'SorP'!$A$"&amp;MATCH($S97&amp;$J97,SorP!C:C,0))))</f>
        <v>CH-TI</v>
      </c>
      <c r="U97" s="201"/>
      <c r="V97" s="226">
        <f>IF(C97="",NA(),IF(OR(C97="Smelter not listed",C97="Smelter not yet identified"),MATCH($B97&amp;$D97,'Smelter Look-up'!$J:$J,0),MATCH($B97&amp;$C97,'Smelter Look-up'!$J:$J,0)))</f>
        <v>295</v>
      </c>
      <c r="X97" s="227">
        <f t="shared" si="13"/>
        <v>0</v>
      </c>
      <c r="AB97" s="228" t="str">
        <f t="shared" si="14"/>
        <v>GoldValcambi S.A.</v>
      </c>
    </row>
    <row r="98" spans="1:28" s="227" customFormat="1" ht="88.8" thickBot="1">
      <c r="A98" s="311" t="s">
        <v>739</v>
      </c>
      <c r="B98" s="297" t="s">
        <v>1125</v>
      </c>
      <c r="C98" s="297" t="s">
        <v>2488</v>
      </c>
      <c r="D98" s="306"/>
      <c r="E98" s="297" t="s">
        <v>1089</v>
      </c>
      <c r="F98" s="297" t="s">
        <v>739</v>
      </c>
      <c r="G98" s="297" t="s">
        <v>13240</v>
      </c>
      <c r="H98" s="307"/>
      <c r="I98" s="303" t="s">
        <v>1679</v>
      </c>
      <c r="J98" s="299" t="s">
        <v>1680</v>
      </c>
      <c r="K98" s="308"/>
      <c r="L98" s="308"/>
      <c r="M98" s="308"/>
      <c r="N98" s="308"/>
      <c r="O98" s="308"/>
      <c r="P98" s="309"/>
      <c r="Q98" s="310"/>
      <c r="R98" s="182" t="str">
        <f ca="1">IF(ISERROR($V98),"",OFFSET('Smelter Look-up'!$C$4,$V98-4,0)&amp;"")</f>
        <v>Western Australian Mint (T/a The Perth Mint)</v>
      </c>
      <c r="S98" s="181" t="str">
        <f t="shared" ca="1" si="12"/>
        <v>AU</v>
      </c>
      <c r="T98" s="181" t="str">
        <f ca="1">IF(B98="","",IF(ISERROR(MATCH($J98,SorP!$B$1:$B$6279,0)),"",INDIRECT("'SorP'!$A$"&amp;MATCH($S98&amp;$J98,SorP!C:C,0))))</f>
        <v>AU-WA</v>
      </c>
      <c r="U98" s="201"/>
      <c r="V98" s="226">
        <f>IF(C98="",NA(),IF(OR(C98="Smelter not listed",C98="Smelter not yet identified"),MATCH($B98&amp;$D98,'Smelter Look-up'!$J:$J,0),MATCH($B98&amp;$C98,'Smelter Look-up'!$J:$J,0)))</f>
        <v>297</v>
      </c>
      <c r="X98" s="227">
        <f t="shared" si="13"/>
        <v>0</v>
      </c>
      <c r="AB98" s="228" t="str">
        <f t="shared" si="14"/>
        <v>GoldWestern Australian Mint (T/a The Perth Mint)</v>
      </c>
    </row>
    <row r="99" spans="1:28" s="227" customFormat="1" ht="25.8" thickBot="1">
      <c r="A99" s="311" t="s">
        <v>701</v>
      </c>
      <c r="B99" s="297" t="s">
        <v>1125</v>
      </c>
      <c r="C99" s="297" t="s">
        <v>906</v>
      </c>
      <c r="D99" s="306"/>
      <c r="E99" s="297" t="s">
        <v>2432</v>
      </c>
      <c r="F99" s="297" t="s">
        <v>701</v>
      </c>
      <c r="G99" s="297" t="s">
        <v>13240</v>
      </c>
      <c r="H99" s="307"/>
      <c r="I99" s="303" t="s">
        <v>1616</v>
      </c>
      <c r="J99" s="299" t="s">
        <v>1617</v>
      </c>
      <c r="K99" s="308"/>
      <c r="L99" s="308"/>
      <c r="M99" s="308"/>
      <c r="N99" s="308"/>
      <c r="O99" s="308"/>
      <c r="P99" s="309"/>
      <c r="Q99" s="310"/>
      <c r="R99" s="182" t="str">
        <f ca="1">IF(ISERROR($V99),"",OFFSET('Smelter Look-up'!$C$4,$V99-4,0)&amp;"")</f>
        <v>Materion</v>
      </c>
      <c r="S99" s="181" t="str">
        <f t="shared" ca="1" si="12"/>
        <v>US</v>
      </c>
      <c r="T99" s="181" t="str">
        <f ca="1">IF(B99="","",IF(ISERROR(MATCH($J99,SorP!$B$1:$B$6279,0)),"",INDIRECT("'SorP'!$A$"&amp;MATCH($S99&amp;$J99,SorP!C:C,0))))</f>
        <v>US-NY</v>
      </c>
      <c r="U99" s="201"/>
      <c r="V99" s="226">
        <f>IF(C99="",NA(),IF(OR(C99="Smelter not listed",C99="Smelter not yet identified"),MATCH($B99&amp;$D99,'Smelter Look-up'!$J:$J,0),MATCH($B99&amp;$C99,'Smelter Look-up'!$J:$J,0)))</f>
        <v>163</v>
      </c>
      <c r="X99" s="227">
        <f t="shared" si="13"/>
        <v>0</v>
      </c>
      <c r="AB99" s="228" t="str">
        <f t="shared" si="14"/>
        <v>GoldMaterion</v>
      </c>
    </row>
    <row r="100" spans="1:28" s="227" customFormat="1" ht="38.4" thickBot="1">
      <c r="A100" s="311" t="s">
        <v>740</v>
      </c>
      <c r="B100" s="297" t="s">
        <v>1125</v>
      </c>
      <c r="C100" s="297" t="s">
        <v>12926</v>
      </c>
      <c r="D100" s="306"/>
      <c r="E100" s="297" t="s">
        <v>1104</v>
      </c>
      <c r="F100" s="297" t="s">
        <v>740</v>
      </c>
      <c r="G100" s="297" t="s">
        <v>13240</v>
      </c>
      <c r="H100" s="307"/>
      <c r="I100" s="303" t="s">
        <v>12941</v>
      </c>
      <c r="J100" s="299" t="s">
        <v>6627</v>
      </c>
      <c r="K100" s="308"/>
      <c r="L100" s="308"/>
      <c r="M100" s="308"/>
      <c r="N100" s="308"/>
      <c r="O100" s="308"/>
      <c r="P100" s="309"/>
      <c r="Q100" s="310"/>
      <c r="R100" s="182" t="str">
        <f ca="1">IF(ISERROR($V100),"",OFFSET('Smelter Look-up'!$C$4,$V100-4,0)&amp;"")</f>
        <v>Yamakin Co., Ltd.</v>
      </c>
      <c r="S100" s="181" t="str">
        <f t="shared" ca="1" si="12"/>
        <v>JP</v>
      </c>
      <c r="T100" s="181" t="str">
        <f ca="1">IF(B100="","",IF(ISERROR(MATCH($J100,SorP!$B$1:$B$6279,0)),"",INDIRECT("'SorP'!$A$"&amp;MATCH($S100&amp;$J100,SorP!C:C,0))))</f>
        <v>JP-39</v>
      </c>
      <c r="U100" s="201"/>
      <c r="V100" s="226">
        <f>IF(C100="",NA(),IF(OR(C100="Smelter not listed",C100="Smelter not yet identified"),MATCH($B100&amp;$D100,'Smelter Look-up'!$J:$J,0),MATCH($B100&amp;$C100,'Smelter Look-up'!$J:$J,0)))</f>
        <v>301</v>
      </c>
      <c r="X100" s="227">
        <f t="shared" si="13"/>
        <v>0</v>
      </c>
      <c r="AB100" s="228" t="str">
        <f t="shared" si="14"/>
        <v>GoldYamakin Co., Ltd.</v>
      </c>
    </row>
    <row r="101" spans="1:28" s="227" customFormat="1" ht="51" thickBot="1">
      <c r="A101" s="311" t="s">
        <v>741</v>
      </c>
      <c r="B101" s="297" t="s">
        <v>1125</v>
      </c>
      <c r="C101" s="297" t="s">
        <v>2165</v>
      </c>
      <c r="D101" s="306"/>
      <c r="E101" s="297" t="s">
        <v>1104</v>
      </c>
      <c r="F101" s="297" t="s">
        <v>741</v>
      </c>
      <c r="G101" s="297" t="s">
        <v>13240</v>
      </c>
      <c r="H101" s="307"/>
      <c r="I101" s="303" t="s">
        <v>1685</v>
      </c>
      <c r="J101" s="299" t="s">
        <v>1664</v>
      </c>
      <c r="K101" s="308"/>
      <c r="L101" s="308"/>
      <c r="M101" s="308"/>
      <c r="N101" s="308"/>
      <c r="O101" s="308"/>
      <c r="P101" s="309"/>
      <c r="Q101" s="310"/>
      <c r="R101" s="182" t="str">
        <f ca="1">IF(ISERROR($V101),"",OFFSET('Smelter Look-up'!$C$4,$V101-4,0)&amp;"")</f>
        <v>Yokohama Metal Co., Ltd.</v>
      </c>
      <c r="S101" s="181" t="str">
        <f t="shared" ca="1" si="12"/>
        <v>JP</v>
      </c>
      <c r="T101" s="181" t="str">
        <f ca="1">IF(B101="","",IF(ISERROR(MATCH($J101,SorP!$B$1:$B$6279,0)),"",INDIRECT("'SorP'!$A$"&amp;MATCH($S101&amp;$J101,SorP!C:C,0))))</f>
        <v>JP-14</v>
      </c>
      <c r="U101" s="201"/>
      <c r="V101" s="226">
        <f>IF(C101="",NA(),IF(OR(C101="Smelter not listed",C101="Smelter not yet identified"),MATCH($B101&amp;$D101,'Smelter Look-up'!$J:$J,0),MATCH($B101&amp;$C101,'Smelter Look-up'!$J:$J,0)))</f>
        <v>306</v>
      </c>
      <c r="X101" s="227">
        <f t="shared" si="13"/>
        <v>0</v>
      </c>
      <c r="AB101" s="228" t="str">
        <f t="shared" si="14"/>
        <v>GoldYokohama Metal Co., Ltd.</v>
      </c>
    </row>
    <row r="102" spans="1:28" s="227" customFormat="1" ht="25.8" thickBot="1">
      <c r="A102" s="292" t="s">
        <v>784</v>
      </c>
      <c r="B102" s="293" t="s">
        <v>1126</v>
      </c>
      <c r="C102" s="293" t="s">
        <v>1027</v>
      </c>
      <c r="D102" s="294"/>
      <c r="E102" s="293" t="s">
        <v>884</v>
      </c>
      <c r="F102" s="293" t="s">
        <v>784</v>
      </c>
      <c r="G102" s="293" t="s">
        <v>13240</v>
      </c>
      <c r="H102" s="295"/>
      <c r="I102" s="295" t="s">
        <v>1795</v>
      </c>
      <c r="J102" s="296" t="s">
        <v>1796</v>
      </c>
      <c r="K102" s="293"/>
      <c r="L102" s="293"/>
      <c r="M102" s="293"/>
      <c r="N102" s="293"/>
      <c r="O102" s="293"/>
      <c r="P102" s="296"/>
      <c r="Q102" s="314"/>
      <c r="R102" s="182" t="str">
        <f ca="1">IF(ISERROR($V102),"",OFFSET('Smelter Look-up'!$C$4,$V102-4,0)&amp;"")</f>
        <v>Thaisarco</v>
      </c>
      <c r="S102" s="181" t="str">
        <f t="shared" ref="S102:S132" ca="1" si="15">IF(B102="","",IF(ISERROR(MATCH($E102,CL,0)),"Unknown",INDIRECT("'C'!$A$"&amp;MATCH($E102,CL,0)+1)))</f>
        <v>TH</v>
      </c>
      <c r="T102" s="181" t="str">
        <f ca="1">IF(B102="","",IF(ISERROR(MATCH($J102,SorP!$B$1:$B$6279,0)),"",INDIRECT("'SorP'!$A$"&amp;MATCH($S102&amp;$J102,SorP!C:C,0))))</f>
        <v>TH-83</v>
      </c>
      <c r="U102" s="201"/>
      <c r="V102" s="226">
        <f>IF(C102="",NA(),IF(OR(C102="Smelter not listed",C102="Smelter not yet identified"),MATCH($B102&amp;$D102,'Smelter Look-up'!$J:$J,0),MATCH($B102&amp;$C102,'Smelter Look-up'!$J:$J,0)))</f>
        <v>526</v>
      </c>
      <c r="X102" s="227">
        <f t="shared" ref="X102:X132" si="16">IF(AND(C102="Smelter not listed",OR(LEN(D102)=0,LEN(E102)=0)),1,0)</f>
        <v>0</v>
      </c>
      <c r="AB102" s="228" t="str">
        <f t="shared" ref="AB102:AB132" si="17">B102&amp;C102</f>
        <v>TinThaisarco</v>
      </c>
    </row>
    <row r="103" spans="1:28" s="227" customFormat="1" ht="38.4" thickBot="1">
      <c r="A103" s="301" t="s">
        <v>13867</v>
      </c>
      <c r="B103" s="297" t="s">
        <v>1126</v>
      </c>
      <c r="C103" s="297" t="s">
        <v>13852</v>
      </c>
      <c r="D103" s="302"/>
      <c r="E103" s="297" t="s">
        <v>13105</v>
      </c>
      <c r="F103" s="297" t="s">
        <v>13867</v>
      </c>
      <c r="G103" s="297" t="s">
        <v>13240</v>
      </c>
      <c r="H103" s="303"/>
      <c r="I103" s="303" t="s">
        <v>13879</v>
      </c>
      <c r="J103" s="299" t="s">
        <v>10065</v>
      </c>
      <c r="K103" s="297"/>
      <c r="L103" s="297"/>
      <c r="M103" s="297"/>
      <c r="N103" s="297"/>
      <c r="O103" s="297"/>
      <c r="P103" s="299"/>
      <c r="Q103" s="300"/>
      <c r="R103" s="182" t="str">
        <f ca="1">IF(ISERROR($V103),"",OFFSET('Smelter Look-up'!$C$4,$V103-4,0)&amp;"")</f>
        <v>Luna Smelter, Ltd.</v>
      </c>
      <c r="S103" s="181" t="str">
        <f t="shared" ca="1" si="15"/>
        <v>RW</v>
      </c>
      <c r="T103" s="181" t="str">
        <f ca="1">IF(B103="","",IF(ISERROR(MATCH($J103,SorP!$B$1:$B$6279,0)),"",INDIRECT("'SorP'!$A$"&amp;MATCH($S103&amp;$J103,SorP!C:C,0))))</f>
        <v>RW-01</v>
      </c>
      <c r="U103" s="201"/>
      <c r="V103" s="226">
        <f>IF(C103="",NA(),IF(OR(C103="Smelter not listed",C103="Smelter not yet identified"),MATCH($B103&amp;$D103,'Smelter Look-up'!$J:$J,0),MATCH($B103&amp;$C103,'Smelter Look-up'!$J:$J,0)))</f>
        <v>456</v>
      </c>
      <c r="X103" s="227">
        <f t="shared" si="16"/>
        <v>0</v>
      </c>
      <c r="AB103" s="228" t="str">
        <f t="shared" si="17"/>
        <v>TinLuna Smelter, Ltd.</v>
      </c>
    </row>
    <row r="104" spans="1:28" s="227" customFormat="1" ht="101.4" thickBot="1">
      <c r="A104" s="311" t="s">
        <v>745</v>
      </c>
      <c r="B104" s="297" t="s">
        <v>1127</v>
      </c>
      <c r="C104" s="297" t="s">
        <v>2</v>
      </c>
      <c r="D104" s="306"/>
      <c r="E104" s="297" t="s">
        <v>1096</v>
      </c>
      <c r="F104" s="297" t="s">
        <v>745</v>
      </c>
      <c r="G104" s="297" t="s">
        <v>13240</v>
      </c>
      <c r="H104" s="307"/>
      <c r="I104" s="303" t="s">
        <v>1590</v>
      </c>
      <c r="J104" s="299" t="s">
        <v>13623</v>
      </c>
      <c r="K104" s="308"/>
      <c r="L104" s="308"/>
      <c r="M104" s="308"/>
      <c r="N104" s="308"/>
      <c r="O104" s="308"/>
      <c r="P104" s="309"/>
      <c r="Q104" s="310"/>
      <c r="R104" s="182" t="str">
        <f ca="1">IF(ISERROR($V104),"",OFFSET('Smelter Look-up'!$C$4,$V104-4,0)&amp;"")</f>
        <v>Changsha South Tantalum Niobium Co., Ltd.</v>
      </c>
      <c r="S104" s="181" t="str">
        <f t="shared" ca="1" si="15"/>
        <v>CN</v>
      </c>
      <c r="T104" s="181" t="str">
        <f ca="1">IF(B104="","",IF(ISERROR(MATCH($J104,SorP!$B$1:$B$6279,0)),"",INDIRECT("'SorP'!$A$"&amp;MATCH($S104&amp;$J104,SorP!C:C,0))))</f>
        <v>CN-HN</v>
      </c>
      <c r="U104" s="201"/>
      <c r="V104" s="226">
        <f>IF(C104="",NA(),IF(OR(C104="Smelter not listed",C104="Smelter not yet identified"),MATCH($B104&amp;$D104,'Smelter Look-up'!$J:$J,0),MATCH($B104&amp;$C104,'Smelter Look-up'!$J:$J,0)))</f>
        <v>324</v>
      </c>
      <c r="X104" s="227">
        <f t="shared" si="16"/>
        <v>0</v>
      </c>
      <c r="AB104" s="228" t="str">
        <f t="shared" si="17"/>
        <v>TantalumChangsha South Tantalum Niobium Co., Ltd.</v>
      </c>
    </row>
    <row r="105" spans="1:28" s="227" customFormat="1" ht="88.8" thickBot="1">
      <c r="A105" s="311" t="s">
        <v>790</v>
      </c>
      <c r="B105" s="297" t="s">
        <v>1128</v>
      </c>
      <c r="C105" s="297" t="s">
        <v>1375</v>
      </c>
      <c r="D105" s="306"/>
      <c r="E105" s="297" t="s">
        <v>1096</v>
      </c>
      <c r="F105" s="297" t="s">
        <v>790</v>
      </c>
      <c r="G105" s="297" t="s">
        <v>13240</v>
      </c>
      <c r="H105" s="307"/>
      <c r="I105" s="303" t="s">
        <v>1824</v>
      </c>
      <c r="J105" s="299" t="s">
        <v>13624</v>
      </c>
      <c r="K105" s="308"/>
      <c r="L105" s="308"/>
      <c r="M105" s="308"/>
      <c r="N105" s="308"/>
      <c r="O105" s="308"/>
      <c r="P105" s="309"/>
      <c r="Q105" s="310"/>
      <c r="R105" s="182" t="str">
        <f ca="1">IF(ISERROR($V105),"",OFFSET('Smelter Look-up'!$C$4,$V105-4,0)&amp;"")</f>
        <v>Guangdong Xianglu Tungsten Co., Ltd.</v>
      </c>
      <c r="S105" s="181" t="str">
        <f t="shared" ca="1" si="15"/>
        <v>CN</v>
      </c>
      <c r="T105" s="181" t="str">
        <f ca="1">IF(B105="","",IF(ISERROR(MATCH($J105,SorP!$B$1:$B$6279,0)),"",INDIRECT("'SorP'!$A$"&amp;MATCH($S105&amp;$J105,SorP!C:C,0))))</f>
        <v>CN-GD</v>
      </c>
      <c r="U105" s="201"/>
      <c r="V105" s="226">
        <f>IF(C105="",NA(),IF(OR(C105="Smelter not listed",C105="Smelter not yet identified"),MATCH($B105&amp;$D105,'Smelter Look-up'!$J:$J,0),MATCH($B105&amp;$C105,'Smelter Look-up'!$J:$J,0)))</f>
        <v>587</v>
      </c>
      <c r="X105" s="227">
        <f t="shared" si="16"/>
        <v>0</v>
      </c>
      <c r="AB105" s="228" t="str">
        <f t="shared" si="17"/>
        <v>TungstenGuangdong Xianglu Tungsten Co., Ltd.</v>
      </c>
    </row>
    <row r="106" spans="1:28" s="227" customFormat="1" ht="101.4" thickBot="1">
      <c r="A106" s="311" t="s">
        <v>791</v>
      </c>
      <c r="B106" s="297" t="s">
        <v>1128</v>
      </c>
      <c r="C106" s="297" t="s">
        <v>1374</v>
      </c>
      <c r="D106" s="306"/>
      <c r="E106" s="297" t="s">
        <v>1096</v>
      </c>
      <c r="F106" s="297" t="s">
        <v>791</v>
      </c>
      <c r="G106" s="297" t="s">
        <v>13240</v>
      </c>
      <c r="H106" s="307"/>
      <c r="I106" s="303" t="s">
        <v>1773</v>
      </c>
      <c r="J106" s="299" t="s">
        <v>13619</v>
      </c>
      <c r="K106" s="308"/>
      <c r="L106" s="308"/>
      <c r="M106" s="308"/>
      <c r="N106" s="308"/>
      <c r="O106" s="308"/>
      <c r="P106" s="309"/>
      <c r="Q106" s="310"/>
      <c r="R106" s="182" t="str">
        <f ca="1">IF(ISERROR($V106),"",OFFSET('Smelter Look-up'!$C$4,$V106-4,0)&amp;"")</f>
        <v>Chongyi Zhangyuan Tungsten Co., Ltd.</v>
      </c>
      <c r="S106" s="181" t="str">
        <f t="shared" ca="1" si="15"/>
        <v>CN</v>
      </c>
      <c r="T106" s="181" t="str">
        <f ca="1">IF(B106="","",IF(ISERROR(MATCH($J106,SorP!$B$1:$B$6279,0)),"",INDIRECT("'SorP'!$A$"&amp;MATCH($S106&amp;$J106,SorP!C:C,0))))</f>
        <v>CN-JX</v>
      </c>
      <c r="U106" s="201"/>
      <c r="V106" s="226">
        <f>IF(C106="",NA(),IF(OR(C106="Smelter not listed",C106="Smelter not yet identified"),MATCH($B106&amp;$D106,'Smelter Look-up'!$J:$J,0),MATCH($B106&amp;$C106,'Smelter Look-up'!$J:$J,0)))</f>
        <v>573</v>
      </c>
      <c r="X106" s="227">
        <f t="shared" si="16"/>
        <v>0</v>
      </c>
      <c r="AB106" s="228" t="str">
        <f t="shared" si="17"/>
        <v>TungstenChongyi Zhangyuan Tungsten Co., Ltd.</v>
      </c>
    </row>
    <row r="107" spans="1:28" s="227" customFormat="1" ht="51" thickBot="1">
      <c r="A107" s="293" t="s">
        <v>787</v>
      </c>
      <c r="B107" s="320" t="s">
        <v>1126</v>
      </c>
      <c r="C107" s="293" t="s">
        <v>51</v>
      </c>
      <c r="D107" s="293" t="s">
        <v>1096</v>
      </c>
      <c r="E107" s="293" t="s">
        <v>1096</v>
      </c>
      <c r="F107" s="293" t="s">
        <v>787</v>
      </c>
      <c r="G107" s="316"/>
      <c r="H107" s="295" t="s">
        <v>2446</v>
      </c>
      <c r="I107" s="296" t="s">
        <v>13628</v>
      </c>
      <c r="J107" s="317"/>
      <c r="K107" s="317"/>
      <c r="L107" s="317"/>
      <c r="M107" s="317"/>
      <c r="N107" s="317"/>
      <c r="O107" s="318"/>
      <c r="P107" s="319"/>
      <c r="Q107" s="305"/>
      <c r="R107" s="182" t="str">
        <f ca="1">IF(ISERROR($V107),"",OFFSET('Smelter Look-up'!$C$4,$V107-4,0)&amp;"")</f>
        <v>Tin Smelting Branch of Yunnan Tin Co., Ltd.</v>
      </c>
      <c r="S107" s="181" t="str">
        <f t="shared" ca="1" si="15"/>
        <v>CN</v>
      </c>
      <c r="T107" s="181" t="str">
        <f ca="1">IF(B107="","",IF(ISERROR(MATCH($J107,SorP!$B$1:$B$6279,0)),"",INDIRECT("'SorP'!$A$"&amp;MATCH($S107&amp;$J107,SorP!C:C,0))))</f>
        <v/>
      </c>
      <c r="U107" s="201"/>
      <c r="V107" s="226">
        <f>IF(C107="",NA(),IF(OR(C107="Smelter not listed",C107="Smelter not yet identified"),MATCH($B107&amp;$D107,'Smelter Look-up'!$J:$J,0),MATCH($B107&amp;$C107,'Smelter Look-up'!$J:$J,0)))</f>
        <v>548</v>
      </c>
      <c r="X107" s="227">
        <f t="shared" si="16"/>
        <v>0</v>
      </c>
      <c r="AB107" s="228" t="str">
        <f t="shared" si="17"/>
        <v>TinYunnan Tin Company, Ltd.</v>
      </c>
    </row>
    <row r="108" spans="1:28" s="227" customFormat="1" ht="88.8" thickBot="1">
      <c r="A108" s="297" t="s">
        <v>726</v>
      </c>
      <c r="B108" s="313" t="s">
        <v>1125</v>
      </c>
      <c r="C108" s="297" t="s">
        <v>2160</v>
      </c>
      <c r="D108" s="297" t="s">
        <v>1096</v>
      </c>
      <c r="E108" s="297" t="s">
        <v>1096</v>
      </c>
      <c r="F108" s="297" t="s">
        <v>726</v>
      </c>
      <c r="G108" s="307"/>
      <c r="H108" s="303" t="s">
        <v>1585</v>
      </c>
      <c r="I108" s="299" t="s">
        <v>13620</v>
      </c>
      <c r="J108" s="308"/>
      <c r="K108" s="308"/>
      <c r="L108" s="308"/>
      <c r="M108" s="308"/>
      <c r="N108" s="308"/>
      <c r="O108" s="309"/>
      <c r="P108" s="310"/>
      <c r="Q108" s="305"/>
      <c r="R108" s="182" t="str">
        <f ca="1">IF(ISERROR($V108),"",OFFSET('Smelter Look-up'!$C$4,$V108-4,0)&amp;"")</f>
        <v>Shandong Zhaojin Gold &amp; Silver Refinery Co., Ltd.</v>
      </c>
      <c r="S108" s="181" t="str">
        <f t="shared" ca="1" si="15"/>
        <v>CN</v>
      </c>
      <c r="T108" s="181" t="str">
        <f ca="1">IF(B108="","",IF(ISERROR(MATCH($J108,SorP!$B$1:$B$6279,0)),"",INDIRECT("'SorP'!$A$"&amp;MATCH($S108&amp;$J108,SorP!C:C,0))))</f>
        <v/>
      </c>
      <c r="U108" s="201"/>
      <c r="V108" s="226">
        <f>IF(C108="",NA(),IF(OR(C108="Smelter not listed",C108="Smelter not yet identified"),MATCH($B108&amp;$D108,'Smelter Look-up'!$J:$J,0),MATCH($B108&amp;$C108,'Smelter Look-up'!$J:$J,0)))</f>
        <v>246</v>
      </c>
      <c r="X108" s="227">
        <f t="shared" si="16"/>
        <v>0</v>
      </c>
      <c r="AB108" s="228" t="str">
        <f t="shared" si="17"/>
        <v>GoldShandong Zhaojin Gold &amp; Silver Refinery Co., Ltd.</v>
      </c>
    </row>
    <row r="109" spans="1:28" s="227" customFormat="1" ht="38.4" thickBot="1">
      <c r="A109" s="301" t="s">
        <v>1815</v>
      </c>
      <c r="B109" s="297" t="s">
        <v>1126</v>
      </c>
      <c r="C109" s="297" t="s">
        <v>15533</v>
      </c>
      <c r="D109" s="302"/>
      <c r="E109" s="297" t="s">
        <v>1091</v>
      </c>
      <c r="F109" s="297" t="s">
        <v>1815</v>
      </c>
      <c r="G109" s="297" t="s">
        <v>13240</v>
      </c>
      <c r="H109" s="303">
        <v>0</v>
      </c>
      <c r="I109" s="303" t="s">
        <v>1816</v>
      </c>
      <c r="J109" s="299" t="s">
        <v>3153</v>
      </c>
      <c r="K109" s="297"/>
      <c r="L109" s="297"/>
      <c r="M109" s="297"/>
      <c r="N109" s="297"/>
      <c r="O109" s="297"/>
      <c r="P109" s="299"/>
      <c r="Q109" s="300"/>
      <c r="R109" s="182" t="str">
        <f ca="1">IF(ISERROR($V109),"",OFFSET('Smelter Look-up'!$C$4,$V109-4,0)&amp;"")</f>
        <v>Aurubis Beerse</v>
      </c>
      <c r="S109" s="181" t="str">
        <f t="shared" ca="1" si="15"/>
        <v>BE</v>
      </c>
      <c r="T109" s="181" t="str">
        <f ca="1">IF(B109="","",IF(ISERROR(MATCH($J109,SorP!$B$1:$B$6279,0)),"",INDIRECT("'SorP'!$A$"&amp;MATCH($S109&amp;$J109,SorP!C:C,0))))</f>
        <v>BE-VAN</v>
      </c>
      <c r="U109" s="201"/>
      <c r="V109" s="226">
        <f>IF(C109="",NA(),IF(OR(C109="Smelter not listed",C109="Smelter not yet identified"),MATCH($B109&amp;$D109,'Smelter Look-up'!$J:$J,0),MATCH($B109&amp;$C109,'Smelter Look-up'!$J:$J,0)))</f>
        <v>394</v>
      </c>
      <c r="X109" s="227">
        <f t="shared" si="16"/>
        <v>0</v>
      </c>
      <c r="AB109" s="228" t="str">
        <f t="shared" si="17"/>
        <v>TinAurubis Beerse</v>
      </c>
    </row>
    <row r="110" spans="1:28" s="227" customFormat="1" ht="38.4" thickBot="1">
      <c r="A110" s="301" t="s">
        <v>15092</v>
      </c>
      <c r="B110" s="297" t="s">
        <v>1126</v>
      </c>
      <c r="C110" s="297" t="s">
        <v>15091</v>
      </c>
      <c r="D110" s="302"/>
      <c r="E110" s="297" t="s">
        <v>1098</v>
      </c>
      <c r="F110" s="297" t="s">
        <v>15092</v>
      </c>
      <c r="G110" s="297" t="s">
        <v>13240</v>
      </c>
      <c r="H110" s="303">
        <v>0</v>
      </c>
      <c r="I110" s="303" t="s">
        <v>3651</v>
      </c>
      <c r="J110" s="299" t="s">
        <v>3651</v>
      </c>
      <c r="K110" s="297"/>
      <c r="L110" s="297"/>
      <c r="M110" s="297"/>
      <c r="N110" s="297"/>
      <c r="O110" s="297"/>
      <c r="P110" s="299"/>
      <c r="Q110" s="300"/>
      <c r="R110" s="182" t="str">
        <f ca="1">IF(ISERROR($V110),"",OFFSET('Smelter Look-up'!$C$4,$V110-4,0)&amp;"")</f>
        <v>CRM Synergies</v>
      </c>
      <c r="S110" s="181" t="str">
        <f t="shared" ca="1" si="15"/>
        <v>ES</v>
      </c>
      <c r="T110" s="181" t="str">
        <f ca="1">IF(B110="","",IF(ISERROR(MATCH($J110,SorP!$B$1:$B$6279,0)),"",INDIRECT("'SorP'!$A$"&amp;MATCH($S110&amp;$J110,SorP!C:C,0))))</f>
        <v>ES-TO</v>
      </c>
      <c r="U110" s="201"/>
      <c r="V110" s="226">
        <f>IF(C110="",NA(),IF(OR(C110="Smelter not listed",C110="Smelter not yet identified"),MATCH($B110&amp;$D110,'Smelter Look-up'!$J:$J,0),MATCH($B110&amp;$C110,'Smelter Look-up'!$J:$J,0)))</f>
        <v>411</v>
      </c>
      <c r="X110" s="227">
        <f t="shared" si="16"/>
        <v>0</v>
      </c>
      <c r="AB110" s="228" t="str">
        <f t="shared" si="17"/>
        <v>TinCRM Synergies</v>
      </c>
    </row>
    <row r="111" spans="1:28" s="227" customFormat="1" ht="51" thickBot="1">
      <c r="A111" s="301" t="s">
        <v>14029</v>
      </c>
      <c r="B111" s="297" t="s">
        <v>1126</v>
      </c>
      <c r="C111" s="297" t="s">
        <v>12936</v>
      </c>
      <c r="D111" s="302"/>
      <c r="E111" s="297" t="s">
        <v>1101</v>
      </c>
      <c r="F111" s="297" t="s">
        <v>14029</v>
      </c>
      <c r="G111" s="297" t="s">
        <v>13240</v>
      </c>
      <c r="H111" s="303">
        <v>0</v>
      </c>
      <c r="I111" s="303" t="s">
        <v>15147</v>
      </c>
      <c r="J111" s="299" t="s">
        <v>12852</v>
      </c>
      <c r="K111" s="297"/>
      <c r="L111" s="297"/>
      <c r="M111" s="297"/>
      <c r="N111" s="297"/>
      <c r="O111" s="297"/>
      <c r="P111" s="299"/>
      <c r="Q111" s="300" t="s">
        <v>15804</v>
      </c>
      <c r="R111" s="182" t="str">
        <f ca="1">IF(ISERROR($V111),"",OFFSET('Smelter Look-up'!$C$4,$V111-4,0)&amp;"")</f>
        <v>PT Bangka Serumpun</v>
      </c>
      <c r="S111" s="181" t="str">
        <f t="shared" ca="1" si="15"/>
        <v>ID</v>
      </c>
      <c r="T111" s="181" t="str">
        <f ca="1">IF(B111="","",IF(ISERROR(MATCH($J111,SorP!$B$1:$B$6279,0)),"",INDIRECT("'SorP'!$A$"&amp;MATCH($S111&amp;$J111,SorP!C:C,0))))</f>
        <v>ID-BB</v>
      </c>
      <c r="U111" s="201"/>
      <c r="V111" s="226">
        <f>IF(C111="",NA(),IF(OR(C111="Smelter not listed",C111="Smelter not yet identified"),MATCH($B111&amp;$D111,'Smelter Look-up'!$J:$J,0),MATCH($B111&amp;$C111,'Smelter Look-up'!$J:$J,0)))</f>
        <v>492</v>
      </c>
      <c r="X111" s="227">
        <f t="shared" si="16"/>
        <v>0</v>
      </c>
      <c r="AB111" s="228" t="str">
        <f t="shared" si="17"/>
        <v>TinPT Bangka Serumpun</v>
      </c>
    </row>
    <row r="112" spans="1:28" s="227" customFormat="1" ht="51" thickBot="1">
      <c r="A112" s="301" t="s">
        <v>15110</v>
      </c>
      <c r="B112" s="297" t="s">
        <v>1126</v>
      </c>
      <c r="C112" s="297" t="s">
        <v>15109</v>
      </c>
      <c r="D112" s="302"/>
      <c r="E112" s="297" t="s">
        <v>1101</v>
      </c>
      <c r="F112" s="297" t="s">
        <v>15110</v>
      </c>
      <c r="G112" s="297" t="s">
        <v>13240</v>
      </c>
      <c r="H112" s="303">
        <v>0</v>
      </c>
      <c r="I112" s="303" t="s">
        <v>15148</v>
      </c>
      <c r="J112" s="299" t="s">
        <v>12852</v>
      </c>
      <c r="K112" s="297"/>
      <c r="L112" s="297"/>
      <c r="M112" s="297"/>
      <c r="N112" s="297"/>
      <c r="O112" s="297"/>
      <c r="P112" s="299"/>
      <c r="Q112" s="300"/>
      <c r="R112" s="182" t="str">
        <f ca="1">IF(ISERROR($V112),"",OFFSET('Smelter Look-up'!$C$4,$V112-4,0)&amp;"")</f>
        <v>PT Menara Cipta Mulia</v>
      </c>
      <c r="S112" s="181" t="str">
        <f t="shared" ca="1" si="15"/>
        <v>ID</v>
      </c>
      <c r="T112" s="181" t="str">
        <f ca="1">IF(B112="","",IF(ISERROR(MATCH($J112,SorP!$B$1:$B$6279,0)),"",INDIRECT("'SorP'!$A$"&amp;MATCH($S112&amp;$J112,SorP!C:C,0))))</f>
        <v>ID-BB</v>
      </c>
      <c r="U112" s="201"/>
      <c r="V112" s="226">
        <f>IF(C112="",NA(),IF(OR(C112="Smelter not listed",C112="Smelter not yet identified"),MATCH($B112&amp;$D112,'Smelter Look-up'!$J:$J,0),MATCH($B112&amp;$C112,'Smelter Look-up'!$J:$J,0)))</f>
        <v>499</v>
      </c>
      <c r="X112" s="227">
        <f t="shared" si="16"/>
        <v>0</v>
      </c>
      <c r="AB112" s="228" t="str">
        <f t="shared" si="17"/>
        <v>TinPT Menara Cipta Mulia</v>
      </c>
    </row>
    <row r="113" spans="1:28" s="227" customFormat="1" ht="20.399999999999999">
      <c r="A113" s="321"/>
      <c r="B113" s="322" t="s">
        <v>15869</v>
      </c>
      <c r="C113" s="298" t="s">
        <v>15869</v>
      </c>
      <c r="D113" s="322"/>
      <c r="E113" s="322" t="s">
        <v>15869</v>
      </c>
      <c r="F113" s="322" t="s">
        <v>15869</v>
      </c>
      <c r="G113" s="322" t="s">
        <v>15869</v>
      </c>
      <c r="H113" s="323" t="s">
        <v>15869</v>
      </c>
      <c r="I113" s="304" t="s">
        <v>15869</v>
      </c>
      <c r="J113" s="304" t="s">
        <v>15869</v>
      </c>
      <c r="K113" s="298"/>
      <c r="L113" s="298"/>
      <c r="M113" s="298"/>
      <c r="N113" s="298"/>
      <c r="O113" s="298"/>
      <c r="P113" s="304"/>
      <c r="Q113" s="305"/>
      <c r="R113" s="182" t="str">
        <f ca="1">IF(ISERROR($V113),"",OFFSET('Smelter Look-up'!$C$4,$V113-4,0)&amp;"")</f>
        <v/>
      </c>
      <c r="S113" s="181" t="str">
        <f t="shared" ca="1" si="15"/>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si="16"/>
        <v>0</v>
      </c>
      <c r="AB113" s="228" t="str">
        <f t="shared" si="17"/>
        <v/>
      </c>
    </row>
    <row r="114" spans="1:28" s="227" customFormat="1" ht="20.399999999999999">
      <c r="A114" s="321"/>
      <c r="B114" s="322" t="s">
        <v>15869</v>
      </c>
      <c r="C114" s="298" t="s">
        <v>15869</v>
      </c>
      <c r="D114" s="322"/>
      <c r="E114" s="322" t="s">
        <v>15869</v>
      </c>
      <c r="F114" s="322" t="s">
        <v>15869</v>
      </c>
      <c r="G114" s="322" t="s">
        <v>15869</v>
      </c>
      <c r="H114" s="323" t="s">
        <v>15869</v>
      </c>
      <c r="I114" s="304" t="s">
        <v>15869</v>
      </c>
      <c r="J114" s="304" t="s">
        <v>15869</v>
      </c>
      <c r="K114" s="298"/>
      <c r="L114" s="298"/>
      <c r="M114" s="298"/>
      <c r="N114" s="298"/>
      <c r="O114" s="298"/>
      <c r="P114" s="304"/>
      <c r="Q114" s="305"/>
      <c r="R114" s="182" t="str">
        <f ca="1">IF(ISERROR($V114),"",OFFSET('Smelter Look-up'!$C$4,$V114-4,0)&amp;"")</f>
        <v/>
      </c>
      <c r="S114" s="181" t="str">
        <f t="shared" ca="1" si="15"/>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si="16"/>
        <v>0</v>
      </c>
      <c r="AB114" s="228" t="str">
        <f t="shared" si="17"/>
        <v/>
      </c>
    </row>
    <row r="115" spans="1:28" s="227" customFormat="1" ht="20.399999999999999">
      <c r="A115" s="321"/>
      <c r="B115" s="322" t="s">
        <v>15869</v>
      </c>
      <c r="C115" s="298" t="s">
        <v>15869</v>
      </c>
      <c r="D115" s="322"/>
      <c r="E115" s="322" t="s">
        <v>15869</v>
      </c>
      <c r="F115" s="322" t="s">
        <v>15869</v>
      </c>
      <c r="G115" s="322" t="s">
        <v>15869</v>
      </c>
      <c r="H115" s="323" t="s">
        <v>15869</v>
      </c>
      <c r="I115" s="304" t="s">
        <v>15869</v>
      </c>
      <c r="J115" s="304" t="s">
        <v>15869</v>
      </c>
      <c r="K115" s="298"/>
      <c r="L115" s="298"/>
      <c r="M115" s="298"/>
      <c r="N115" s="298"/>
      <c r="O115" s="298"/>
      <c r="P115" s="304"/>
      <c r="Q115" s="305"/>
      <c r="R115" s="182" t="str">
        <f ca="1">IF(ISERROR($V115),"",OFFSET('Smelter Look-up'!$C$4,$V115-4,0)&amp;"")</f>
        <v/>
      </c>
      <c r="S115" s="181" t="str">
        <f t="shared" ca="1" si="15"/>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si="16"/>
        <v>0</v>
      </c>
      <c r="AB115" s="228" t="str">
        <f t="shared" si="17"/>
        <v/>
      </c>
    </row>
    <row r="116" spans="1:28" s="227" customFormat="1" ht="20.399999999999999">
      <c r="A116" s="321"/>
      <c r="B116" s="322" t="s">
        <v>15869</v>
      </c>
      <c r="C116" s="298" t="s">
        <v>15869</v>
      </c>
      <c r="D116" s="322"/>
      <c r="E116" s="322" t="s">
        <v>15869</v>
      </c>
      <c r="F116" s="322" t="s">
        <v>15869</v>
      </c>
      <c r="G116" s="322" t="s">
        <v>15869</v>
      </c>
      <c r="H116" s="323" t="s">
        <v>15869</v>
      </c>
      <c r="I116" s="304" t="s">
        <v>15869</v>
      </c>
      <c r="J116" s="304" t="s">
        <v>15869</v>
      </c>
      <c r="K116" s="298"/>
      <c r="L116" s="298"/>
      <c r="M116" s="298"/>
      <c r="N116" s="298"/>
      <c r="O116" s="298"/>
      <c r="P116" s="304"/>
      <c r="Q116" s="305"/>
      <c r="R116" s="182" t="str">
        <f ca="1">IF(ISERROR($V116),"",OFFSET('Smelter Look-up'!$C$4,$V116-4,0)&amp;"")</f>
        <v/>
      </c>
      <c r="S116" s="181" t="str">
        <f t="shared" ca="1" si="15"/>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si="16"/>
        <v>0</v>
      </c>
      <c r="AB116" s="228" t="str">
        <f t="shared" si="17"/>
        <v/>
      </c>
    </row>
    <row r="117" spans="1:28" s="227" customFormat="1" ht="20.399999999999999">
      <c r="A117" s="321"/>
      <c r="B117" s="322" t="s">
        <v>15869</v>
      </c>
      <c r="C117" s="298" t="s">
        <v>15869</v>
      </c>
      <c r="D117" s="322"/>
      <c r="E117" s="322" t="s">
        <v>15869</v>
      </c>
      <c r="F117" s="322" t="s">
        <v>15869</v>
      </c>
      <c r="G117" s="322" t="s">
        <v>15869</v>
      </c>
      <c r="H117" s="323" t="s">
        <v>15869</v>
      </c>
      <c r="I117" s="304" t="s">
        <v>15869</v>
      </c>
      <c r="J117" s="304" t="s">
        <v>15869</v>
      </c>
      <c r="K117" s="298"/>
      <c r="L117" s="298"/>
      <c r="M117" s="298"/>
      <c r="N117" s="298"/>
      <c r="O117" s="298"/>
      <c r="P117" s="304"/>
      <c r="Q117" s="305"/>
      <c r="R117" s="182" t="str">
        <f ca="1">IF(ISERROR($V117),"",OFFSET('Smelter Look-up'!$C$4,$V117-4,0)&amp;"")</f>
        <v/>
      </c>
      <c r="S117" s="181" t="str">
        <f t="shared" ca="1" si="15"/>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si="16"/>
        <v>0</v>
      </c>
      <c r="AB117" s="228" t="str">
        <f t="shared" si="17"/>
        <v/>
      </c>
    </row>
    <row r="118" spans="1:28" s="227" customFormat="1" ht="20.399999999999999">
      <c r="A118" s="321"/>
      <c r="B118" s="322" t="s">
        <v>15869</v>
      </c>
      <c r="C118" s="298" t="s">
        <v>15869</v>
      </c>
      <c r="D118" s="322"/>
      <c r="E118" s="322" t="s">
        <v>15869</v>
      </c>
      <c r="F118" s="322" t="s">
        <v>15869</v>
      </c>
      <c r="G118" s="322" t="s">
        <v>15869</v>
      </c>
      <c r="H118" s="323" t="s">
        <v>15869</v>
      </c>
      <c r="I118" s="304" t="s">
        <v>15869</v>
      </c>
      <c r="J118" s="304" t="s">
        <v>15869</v>
      </c>
      <c r="K118" s="298"/>
      <c r="L118" s="298"/>
      <c r="M118" s="298"/>
      <c r="N118" s="298"/>
      <c r="O118" s="298"/>
      <c r="P118" s="304"/>
      <c r="Q118" s="305"/>
      <c r="R118" s="182" t="str">
        <f ca="1">IF(ISERROR($V118),"",OFFSET('Smelter Look-up'!$C$4,$V118-4,0)&amp;"")</f>
        <v/>
      </c>
      <c r="S118" s="181" t="str">
        <f t="shared" ca="1" si="15"/>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si="16"/>
        <v>0</v>
      </c>
      <c r="AB118" s="228" t="str">
        <f t="shared" si="17"/>
        <v/>
      </c>
    </row>
    <row r="119" spans="1:28" s="227" customFormat="1" ht="20.399999999999999">
      <c r="A119" s="321"/>
      <c r="B119" s="322" t="s">
        <v>15869</v>
      </c>
      <c r="C119" s="298" t="s">
        <v>15869</v>
      </c>
      <c r="D119" s="322"/>
      <c r="E119" s="322" t="s">
        <v>15869</v>
      </c>
      <c r="F119" s="322" t="s">
        <v>15869</v>
      </c>
      <c r="G119" s="322" t="s">
        <v>15869</v>
      </c>
      <c r="H119" s="323" t="s">
        <v>15869</v>
      </c>
      <c r="I119" s="304" t="s">
        <v>15869</v>
      </c>
      <c r="J119" s="304" t="s">
        <v>15869</v>
      </c>
      <c r="K119" s="298"/>
      <c r="L119" s="298"/>
      <c r="M119" s="298"/>
      <c r="N119" s="298"/>
      <c r="O119" s="298"/>
      <c r="P119" s="304"/>
      <c r="Q119" s="305"/>
      <c r="R119" s="182" t="str">
        <f ca="1">IF(ISERROR($V119),"",OFFSET('Smelter Look-up'!$C$4,$V119-4,0)&amp;"")</f>
        <v/>
      </c>
      <c r="S119" s="181" t="str">
        <f t="shared" ca="1" si="15"/>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si="16"/>
        <v>0</v>
      </c>
      <c r="AB119" s="228" t="str">
        <f t="shared" si="17"/>
        <v/>
      </c>
    </row>
    <row r="120" spans="1:28" s="227" customFormat="1" ht="20.399999999999999">
      <c r="A120" s="321"/>
      <c r="B120" s="322" t="s">
        <v>15869</v>
      </c>
      <c r="C120" s="298" t="s">
        <v>15869</v>
      </c>
      <c r="D120" s="322"/>
      <c r="E120" s="322" t="s">
        <v>15869</v>
      </c>
      <c r="F120" s="322" t="s">
        <v>15869</v>
      </c>
      <c r="G120" s="322" t="s">
        <v>15869</v>
      </c>
      <c r="H120" s="323" t="s">
        <v>15869</v>
      </c>
      <c r="I120" s="304" t="s">
        <v>15869</v>
      </c>
      <c r="J120" s="304" t="s">
        <v>15869</v>
      </c>
      <c r="K120" s="298"/>
      <c r="L120" s="298"/>
      <c r="M120" s="298"/>
      <c r="N120" s="298"/>
      <c r="O120" s="298"/>
      <c r="P120" s="304"/>
      <c r="Q120" s="305"/>
      <c r="R120" s="182" t="str">
        <f ca="1">IF(ISERROR($V120),"",OFFSET('Smelter Look-up'!$C$4,$V120-4,0)&amp;"")</f>
        <v/>
      </c>
      <c r="S120" s="181" t="str">
        <f t="shared" ca="1" si="15"/>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si="16"/>
        <v>0</v>
      </c>
      <c r="AB120" s="228" t="str">
        <f t="shared" si="17"/>
        <v/>
      </c>
    </row>
    <row r="121" spans="1:28" s="227" customFormat="1" ht="20.399999999999999">
      <c r="A121" s="321"/>
      <c r="B121" s="322" t="s">
        <v>15869</v>
      </c>
      <c r="C121" s="298" t="s">
        <v>15869</v>
      </c>
      <c r="D121" s="322"/>
      <c r="E121" s="322" t="s">
        <v>15869</v>
      </c>
      <c r="F121" s="322" t="s">
        <v>15869</v>
      </c>
      <c r="G121" s="322" t="s">
        <v>15869</v>
      </c>
      <c r="H121" s="323" t="s">
        <v>15869</v>
      </c>
      <c r="I121" s="304" t="s">
        <v>15869</v>
      </c>
      <c r="J121" s="304" t="s">
        <v>15869</v>
      </c>
      <c r="K121" s="298"/>
      <c r="L121" s="298"/>
      <c r="M121" s="298"/>
      <c r="N121" s="298"/>
      <c r="O121" s="298"/>
      <c r="P121" s="304"/>
      <c r="Q121" s="305"/>
      <c r="R121" s="182" t="str">
        <f ca="1">IF(ISERROR($V121),"",OFFSET('Smelter Look-up'!$C$4,$V121-4,0)&amp;"")</f>
        <v/>
      </c>
      <c r="S121" s="181" t="str">
        <f t="shared" ca="1" si="15"/>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si="16"/>
        <v>0</v>
      </c>
      <c r="AB121" s="228" t="str">
        <f t="shared" si="17"/>
        <v/>
      </c>
    </row>
    <row r="122" spans="1:28" s="227" customFormat="1" ht="20.399999999999999">
      <c r="A122" s="321"/>
      <c r="B122" s="322" t="s">
        <v>15869</v>
      </c>
      <c r="C122" s="298" t="s">
        <v>15869</v>
      </c>
      <c r="D122" s="322"/>
      <c r="E122" s="322" t="s">
        <v>15869</v>
      </c>
      <c r="F122" s="322" t="s">
        <v>15869</v>
      </c>
      <c r="G122" s="322" t="s">
        <v>15869</v>
      </c>
      <c r="H122" s="323" t="s">
        <v>15869</v>
      </c>
      <c r="I122" s="304" t="s">
        <v>15869</v>
      </c>
      <c r="J122" s="304" t="s">
        <v>15869</v>
      </c>
      <c r="K122" s="298"/>
      <c r="L122" s="298"/>
      <c r="M122" s="298"/>
      <c r="N122" s="298"/>
      <c r="O122" s="298"/>
      <c r="P122" s="304"/>
      <c r="Q122" s="305"/>
      <c r="R122" s="182" t="str">
        <f ca="1">IF(ISERROR($V122),"",OFFSET('Smelter Look-up'!$C$4,$V122-4,0)&amp;"")</f>
        <v/>
      </c>
      <c r="S122" s="181" t="str">
        <f t="shared" ca="1" si="15"/>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si="16"/>
        <v>0</v>
      </c>
      <c r="AB122" s="228" t="str">
        <f t="shared" si="17"/>
        <v/>
      </c>
    </row>
    <row r="123" spans="1:28" s="227" customFormat="1" ht="20.399999999999999">
      <c r="A123" s="321"/>
      <c r="B123" s="322" t="s">
        <v>15869</v>
      </c>
      <c r="C123" s="298" t="s">
        <v>15869</v>
      </c>
      <c r="D123" s="322"/>
      <c r="E123" s="322" t="s">
        <v>15869</v>
      </c>
      <c r="F123" s="322" t="s">
        <v>15869</v>
      </c>
      <c r="G123" s="322" t="s">
        <v>15869</v>
      </c>
      <c r="H123" s="323" t="s">
        <v>15869</v>
      </c>
      <c r="I123" s="304" t="s">
        <v>15869</v>
      </c>
      <c r="J123" s="304" t="s">
        <v>15869</v>
      </c>
      <c r="K123" s="298"/>
      <c r="L123" s="298"/>
      <c r="M123" s="298"/>
      <c r="N123" s="298"/>
      <c r="O123" s="298"/>
      <c r="P123" s="304"/>
      <c r="Q123" s="305"/>
      <c r="R123" s="182" t="str">
        <f ca="1">IF(ISERROR($V123),"",OFFSET('Smelter Look-up'!$C$4,$V123-4,0)&amp;"")</f>
        <v/>
      </c>
      <c r="S123" s="181" t="str">
        <f t="shared" ca="1" si="15"/>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si="16"/>
        <v>0</v>
      </c>
      <c r="AB123" s="228" t="str">
        <f t="shared" si="17"/>
        <v/>
      </c>
    </row>
    <row r="124" spans="1:28" s="227" customFormat="1" ht="20.399999999999999">
      <c r="A124" s="321"/>
      <c r="B124" s="322" t="s">
        <v>15869</v>
      </c>
      <c r="C124" s="298" t="s">
        <v>15869</v>
      </c>
      <c r="D124" s="322"/>
      <c r="E124" s="322" t="s">
        <v>15869</v>
      </c>
      <c r="F124" s="322" t="s">
        <v>15869</v>
      </c>
      <c r="G124" s="322" t="s">
        <v>15869</v>
      </c>
      <c r="H124" s="323" t="s">
        <v>15869</v>
      </c>
      <c r="I124" s="304" t="s">
        <v>15869</v>
      </c>
      <c r="J124" s="304" t="s">
        <v>15869</v>
      </c>
      <c r="K124" s="298"/>
      <c r="L124" s="298"/>
      <c r="M124" s="298"/>
      <c r="N124" s="298"/>
      <c r="O124" s="298"/>
      <c r="P124" s="304"/>
      <c r="Q124" s="305"/>
      <c r="R124" s="182" t="str">
        <f ca="1">IF(ISERROR($V124),"",OFFSET('Smelter Look-up'!$C$4,$V124-4,0)&amp;"")</f>
        <v/>
      </c>
      <c r="S124" s="181" t="str">
        <f t="shared" ca="1" si="15"/>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si="16"/>
        <v>0</v>
      </c>
      <c r="AB124" s="228" t="str">
        <f t="shared" si="17"/>
        <v/>
      </c>
    </row>
    <row r="125" spans="1:28" s="227" customFormat="1" ht="20.399999999999999">
      <c r="A125" s="321"/>
      <c r="B125" s="322" t="s">
        <v>15869</v>
      </c>
      <c r="C125" s="298" t="s">
        <v>15869</v>
      </c>
      <c r="D125" s="322"/>
      <c r="E125" s="322" t="s">
        <v>15869</v>
      </c>
      <c r="F125" s="322" t="s">
        <v>15869</v>
      </c>
      <c r="G125" s="322" t="s">
        <v>15869</v>
      </c>
      <c r="H125" s="323" t="s">
        <v>15869</v>
      </c>
      <c r="I125" s="304" t="s">
        <v>15869</v>
      </c>
      <c r="J125" s="304" t="s">
        <v>15869</v>
      </c>
      <c r="K125" s="298"/>
      <c r="L125" s="298"/>
      <c r="M125" s="298"/>
      <c r="N125" s="298"/>
      <c r="O125" s="298"/>
      <c r="P125" s="304"/>
      <c r="Q125" s="305"/>
      <c r="R125" s="182" t="str">
        <f ca="1">IF(ISERROR($V125),"",OFFSET('Smelter Look-up'!$C$4,$V125-4,0)&amp;"")</f>
        <v/>
      </c>
      <c r="S125" s="181" t="str">
        <f t="shared" ca="1" si="15"/>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si="16"/>
        <v>0</v>
      </c>
      <c r="AB125" s="228" t="str">
        <f t="shared" si="17"/>
        <v/>
      </c>
    </row>
    <row r="126" spans="1:28" s="227" customFormat="1" ht="20.399999999999999">
      <c r="A126" s="321"/>
      <c r="B126" s="322" t="s">
        <v>15869</v>
      </c>
      <c r="C126" s="298" t="s">
        <v>15869</v>
      </c>
      <c r="D126" s="322"/>
      <c r="E126" s="322" t="s">
        <v>15869</v>
      </c>
      <c r="F126" s="322" t="s">
        <v>15869</v>
      </c>
      <c r="G126" s="322" t="s">
        <v>15869</v>
      </c>
      <c r="H126" s="323" t="s">
        <v>15869</v>
      </c>
      <c r="I126" s="304" t="s">
        <v>15869</v>
      </c>
      <c r="J126" s="304" t="s">
        <v>15869</v>
      </c>
      <c r="K126" s="298"/>
      <c r="L126" s="298"/>
      <c r="M126" s="298"/>
      <c r="N126" s="298"/>
      <c r="O126" s="298"/>
      <c r="P126" s="304"/>
      <c r="Q126" s="305"/>
      <c r="R126" s="182" t="str">
        <f ca="1">IF(ISERROR($V126),"",OFFSET('Smelter Look-up'!$C$4,$V126-4,0)&amp;"")</f>
        <v/>
      </c>
      <c r="S126" s="181" t="str">
        <f t="shared" ca="1" si="15"/>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si="16"/>
        <v>0</v>
      </c>
      <c r="AB126" s="228" t="str">
        <f t="shared" si="17"/>
        <v/>
      </c>
    </row>
    <row r="127" spans="1:28" s="227" customFormat="1" ht="20.399999999999999">
      <c r="A127" s="321"/>
      <c r="B127" s="322" t="s">
        <v>15869</v>
      </c>
      <c r="C127" s="298" t="s">
        <v>15869</v>
      </c>
      <c r="D127" s="322"/>
      <c r="E127" s="322" t="s">
        <v>15869</v>
      </c>
      <c r="F127" s="322" t="s">
        <v>15869</v>
      </c>
      <c r="G127" s="322" t="s">
        <v>15869</v>
      </c>
      <c r="H127" s="323" t="s">
        <v>15869</v>
      </c>
      <c r="I127" s="304" t="s">
        <v>15869</v>
      </c>
      <c r="J127" s="304" t="s">
        <v>15869</v>
      </c>
      <c r="K127" s="298"/>
      <c r="L127" s="298"/>
      <c r="M127" s="298"/>
      <c r="N127" s="298"/>
      <c r="O127" s="298"/>
      <c r="P127" s="304"/>
      <c r="Q127" s="305"/>
      <c r="R127" s="182" t="str">
        <f ca="1">IF(ISERROR($V127),"",OFFSET('Smelter Look-up'!$C$4,$V127-4,0)&amp;"")</f>
        <v/>
      </c>
      <c r="S127" s="181" t="str">
        <f t="shared" ca="1" si="15"/>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si="16"/>
        <v>0</v>
      </c>
      <c r="AB127" s="228" t="str">
        <f t="shared" si="17"/>
        <v/>
      </c>
    </row>
    <row r="128" spans="1:28" s="227" customFormat="1" ht="20.399999999999999">
      <c r="A128" s="321"/>
      <c r="B128" s="322" t="s">
        <v>15869</v>
      </c>
      <c r="C128" s="298" t="s">
        <v>15869</v>
      </c>
      <c r="D128" s="322"/>
      <c r="E128" s="322" t="s">
        <v>15869</v>
      </c>
      <c r="F128" s="322" t="s">
        <v>15869</v>
      </c>
      <c r="G128" s="322" t="s">
        <v>15869</v>
      </c>
      <c r="H128" s="323" t="s">
        <v>15869</v>
      </c>
      <c r="I128" s="304" t="s">
        <v>15869</v>
      </c>
      <c r="J128" s="304" t="s">
        <v>15869</v>
      </c>
      <c r="K128" s="298"/>
      <c r="L128" s="298"/>
      <c r="M128" s="298"/>
      <c r="N128" s="298"/>
      <c r="O128" s="298"/>
      <c r="P128" s="304"/>
      <c r="Q128" s="305"/>
      <c r="R128" s="182" t="str">
        <f ca="1">IF(ISERROR($V128),"",OFFSET('Smelter Look-up'!$C$4,$V128-4,0)&amp;"")</f>
        <v/>
      </c>
      <c r="S128" s="181" t="str">
        <f t="shared" ca="1" si="15"/>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si="16"/>
        <v>0</v>
      </c>
      <c r="AB128" s="228" t="str">
        <f t="shared" si="17"/>
        <v/>
      </c>
    </row>
    <row r="129" spans="1:28" s="227" customFormat="1" ht="20.399999999999999">
      <c r="A129" s="321"/>
      <c r="B129" s="322" t="s">
        <v>15869</v>
      </c>
      <c r="C129" s="298" t="s">
        <v>15869</v>
      </c>
      <c r="D129" s="322"/>
      <c r="E129" s="322" t="s">
        <v>15869</v>
      </c>
      <c r="F129" s="322" t="s">
        <v>15869</v>
      </c>
      <c r="G129" s="322" t="s">
        <v>15869</v>
      </c>
      <c r="H129" s="323" t="s">
        <v>15869</v>
      </c>
      <c r="I129" s="304" t="s">
        <v>15869</v>
      </c>
      <c r="J129" s="304" t="s">
        <v>15869</v>
      </c>
      <c r="K129" s="298"/>
      <c r="L129" s="298"/>
      <c r="M129" s="298"/>
      <c r="N129" s="298"/>
      <c r="O129" s="298"/>
      <c r="P129" s="304"/>
      <c r="Q129" s="305"/>
      <c r="R129" s="182" t="str">
        <f ca="1">IF(ISERROR($V129),"",OFFSET('Smelter Look-up'!$C$4,$V129-4,0)&amp;"")</f>
        <v/>
      </c>
      <c r="S129" s="181" t="str">
        <f t="shared" ca="1" si="15"/>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si="16"/>
        <v>0</v>
      </c>
      <c r="AB129" s="228" t="str">
        <f t="shared" si="17"/>
        <v/>
      </c>
    </row>
    <row r="130" spans="1:28" s="227" customFormat="1" ht="20.399999999999999">
      <c r="A130" s="321"/>
      <c r="B130" s="322" t="s">
        <v>15869</v>
      </c>
      <c r="C130" s="298" t="s">
        <v>15869</v>
      </c>
      <c r="D130" s="322"/>
      <c r="E130" s="322" t="s">
        <v>15869</v>
      </c>
      <c r="F130" s="322" t="s">
        <v>15869</v>
      </c>
      <c r="G130" s="322" t="s">
        <v>15869</v>
      </c>
      <c r="H130" s="323" t="s">
        <v>15869</v>
      </c>
      <c r="I130" s="304" t="s">
        <v>15869</v>
      </c>
      <c r="J130" s="304" t="s">
        <v>15869</v>
      </c>
      <c r="K130" s="298"/>
      <c r="L130" s="298"/>
      <c r="M130" s="298"/>
      <c r="N130" s="298"/>
      <c r="O130" s="298"/>
      <c r="P130" s="304"/>
      <c r="Q130" s="305"/>
      <c r="R130" s="182" t="str">
        <f ca="1">IF(ISERROR($V130),"",OFFSET('Smelter Look-up'!$C$4,$V130-4,0)&amp;"")</f>
        <v/>
      </c>
      <c r="S130" s="181" t="str">
        <f t="shared" ca="1" si="15"/>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si="16"/>
        <v>0</v>
      </c>
      <c r="AB130" s="228" t="str">
        <f t="shared" si="17"/>
        <v/>
      </c>
    </row>
    <row r="131" spans="1:28" s="227" customFormat="1" ht="20.399999999999999">
      <c r="A131" s="321"/>
      <c r="B131" s="322" t="s">
        <v>15869</v>
      </c>
      <c r="C131" s="298" t="s">
        <v>15869</v>
      </c>
      <c r="D131" s="322"/>
      <c r="E131" s="322" t="s">
        <v>15869</v>
      </c>
      <c r="F131" s="322" t="s">
        <v>15869</v>
      </c>
      <c r="G131" s="322" t="s">
        <v>15869</v>
      </c>
      <c r="H131" s="323" t="s">
        <v>15869</v>
      </c>
      <c r="I131" s="304" t="s">
        <v>15869</v>
      </c>
      <c r="J131" s="304" t="s">
        <v>15869</v>
      </c>
      <c r="K131" s="298"/>
      <c r="L131" s="298"/>
      <c r="M131" s="298"/>
      <c r="N131" s="298"/>
      <c r="O131" s="298"/>
      <c r="P131" s="304"/>
      <c r="Q131" s="305"/>
      <c r="R131" s="182" t="str">
        <f ca="1">IF(ISERROR($V131),"",OFFSET('Smelter Look-up'!$C$4,$V131-4,0)&amp;"")</f>
        <v/>
      </c>
      <c r="S131" s="181" t="str">
        <f t="shared" ca="1" si="15"/>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si="16"/>
        <v>0</v>
      </c>
      <c r="AB131" s="228" t="str">
        <f t="shared" si="17"/>
        <v/>
      </c>
    </row>
    <row r="132" spans="1:28" s="227" customFormat="1" ht="20.399999999999999">
      <c r="A132" s="321"/>
      <c r="B132" s="322" t="s">
        <v>15869</v>
      </c>
      <c r="C132" s="298" t="s">
        <v>15869</v>
      </c>
      <c r="D132" s="322"/>
      <c r="E132" s="322" t="s">
        <v>15869</v>
      </c>
      <c r="F132" s="322" t="s">
        <v>15869</v>
      </c>
      <c r="G132" s="322" t="s">
        <v>15869</v>
      </c>
      <c r="H132" s="323" t="s">
        <v>15869</v>
      </c>
      <c r="I132" s="304" t="s">
        <v>15869</v>
      </c>
      <c r="J132" s="304" t="s">
        <v>15869</v>
      </c>
      <c r="K132" s="298"/>
      <c r="L132" s="298"/>
      <c r="M132" s="298"/>
      <c r="N132" s="298"/>
      <c r="O132" s="298"/>
      <c r="P132" s="304"/>
      <c r="Q132" s="305"/>
      <c r="R132" s="182" t="str">
        <f ca="1">IF(ISERROR($V132),"",OFFSET('Smelter Look-up'!$C$4,$V132-4,0)&amp;"")</f>
        <v/>
      </c>
      <c r="S132" s="181" t="str">
        <f t="shared" ca="1" si="15"/>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si="16"/>
        <v>0</v>
      </c>
      <c r="AB132" s="228" t="str">
        <f t="shared" si="17"/>
        <v/>
      </c>
    </row>
    <row r="133" spans="1:28" s="227" customFormat="1" ht="20.399999999999999">
      <c r="A133" s="321"/>
      <c r="B133" s="322" t="s">
        <v>15869</v>
      </c>
      <c r="C133" s="298" t="s">
        <v>15869</v>
      </c>
      <c r="D133" s="322"/>
      <c r="E133" s="322" t="s">
        <v>15869</v>
      </c>
      <c r="F133" s="322" t="s">
        <v>15869</v>
      </c>
      <c r="G133" s="322" t="s">
        <v>15869</v>
      </c>
      <c r="H133" s="323" t="s">
        <v>15869</v>
      </c>
      <c r="I133" s="304" t="s">
        <v>15869</v>
      </c>
      <c r="J133" s="304" t="s">
        <v>15869</v>
      </c>
      <c r="K133" s="298"/>
      <c r="L133" s="298"/>
      <c r="M133" s="298"/>
      <c r="N133" s="298"/>
      <c r="O133" s="298"/>
      <c r="P133" s="304"/>
      <c r="Q133" s="305"/>
      <c r="R133" s="182" t="str">
        <f ca="1">IF(ISERROR($V133),"",OFFSET('Smelter Look-up'!$C$4,$V133-4,0)&amp;"")</f>
        <v/>
      </c>
      <c r="S133" s="181" t="str">
        <f t="shared" ref="S133" ca="1" si="18">IF(B133="","",IF(ISERROR(MATCH($E133,CL,0)),"Unknown",INDIRECT("'C'!$A$"&amp;MATCH($E133,CL,0)+1)))</f>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ref="X133" si="19">IF(AND(C133="Smelter not listed",OR(LEN(D133)=0,LEN(E133)=0)),1,0)</f>
        <v>0</v>
      </c>
      <c r="AB133" s="228" t="str">
        <f t="shared" ref="AB133" si="20">B133&amp;C133</f>
        <v/>
      </c>
    </row>
    <row r="134" spans="1:28" s="227" customFormat="1" ht="20.399999999999999">
      <c r="A134" s="321"/>
      <c r="B134" s="322" t="s">
        <v>15869</v>
      </c>
      <c r="C134" s="298" t="s">
        <v>15869</v>
      </c>
      <c r="D134" s="322"/>
      <c r="E134" s="322" t="s">
        <v>15869</v>
      </c>
      <c r="F134" s="322" t="s">
        <v>15869</v>
      </c>
      <c r="G134" s="322" t="s">
        <v>15869</v>
      </c>
      <c r="H134" s="323" t="s">
        <v>15869</v>
      </c>
      <c r="I134" s="304" t="s">
        <v>15869</v>
      </c>
      <c r="J134" s="304" t="s">
        <v>15869</v>
      </c>
      <c r="K134" s="298"/>
      <c r="L134" s="298"/>
      <c r="M134" s="298"/>
      <c r="N134" s="298"/>
      <c r="O134" s="298"/>
      <c r="P134" s="304"/>
      <c r="Q134" s="305"/>
      <c r="R134" s="182" t="str">
        <f ca="1">IF(ISERROR($V134),"",OFFSET('Smelter Look-up'!$C$4,$V134-4,0)&amp;"")</f>
        <v/>
      </c>
      <c r="S134" s="181" t="str">
        <f t="shared" ref="S134:S165" ca="1" si="21">IF(B134="","",IF(ISERROR(MATCH($E134,CL,0)),"Unknown",INDIRECT("'C'!$A$"&amp;MATCH($E134,CL,0)+1)))</f>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ref="X134:X165" si="22">IF(AND(C134="Smelter not listed",OR(LEN(D134)=0,LEN(E134)=0)),1,0)</f>
        <v>0</v>
      </c>
      <c r="AB134" s="228" t="str">
        <f t="shared" ref="AB134:AB165" si="23">B134&amp;C134</f>
        <v/>
      </c>
    </row>
    <row r="135" spans="1:28" s="227" customFormat="1" ht="20.399999999999999">
      <c r="A135" s="321"/>
      <c r="B135" s="322" t="s">
        <v>15869</v>
      </c>
      <c r="C135" s="298" t="s">
        <v>15869</v>
      </c>
      <c r="D135" s="322"/>
      <c r="E135" s="322" t="s">
        <v>15869</v>
      </c>
      <c r="F135" s="322" t="s">
        <v>15869</v>
      </c>
      <c r="G135" s="322" t="s">
        <v>15869</v>
      </c>
      <c r="H135" s="323" t="s">
        <v>15869</v>
      </c>
      <c r="I135" s="304" t="s">
        <v>15869</v>
      </c>
      <c r="J135" s="304" t="s">
        <v>15869</v>
      </c>
      <c r="K135" s="298"/>
      <c r="L135" s="298"/>
      <c r="M135" s="298"/>
      <c r="N135" s="298"/>
      <c r="O135" s="298"/>
      <c r="P135" s="304"/>
      <c r="Q135" s="305"/>
      <c r="R135" s="182" t="str">
        <f ca="1">IF(ISERROR($V135),"",OFFSET('Smelter Look-up'!$C$4,$V135-4,0)&amp;"")</f>
        <v/>
      </c>
      <c r="S135" s="181" t="str">
        <f t="shared" ca="1" si="21"/>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si="22"/>
        <v>0</v>
      </c>
      <c r="AB135" s="228" t="str">
        <f t="shared" si="23"/>
        <v/>
      </c>
    </row>
    <row r="136" spans="1:28" s="227" customFormat="1" ht="20.399999999999999">
      <c r="A136" s="321"/>
      <c r="B136" s="322" t="s">
        <v>15869</v>
      </c>
      <c r="C136" s="298" t="s">
        <v>15869</v>
      </c>
      <c r="D136" s="322"/>
      <c r="E136" s="322" t="s">
        <v>15869</v>
      </c>
      <c r="F136" s="322" t="s">
        <v>15869</v>
      </c>
      <c r="G136" s="322" t="s">
        <v>15869</v>
      </c>
      <c r="H136" s="323" t="s">
        <v>15869</v>
      </c>
      <c r="I136" s="304" t="s">
        <v>15869</v>
      </c>
      <c r="J136" s="304" t="s">
        <v>15869</v>
      </c>
      <c r="K136" s="298"/>
      <c r="L136" s="298"/>
      <c r="M136" s="298"/>
      <c r="N136" s="298"/>
      <c r="O136" s="298"/>
      <c r="P136" s="304"/>
      <c r="Q136" s="305"/>
      <c r="R136" s="182" t="str">
        <f ca="1">IF(ISERROR($V136),"",OFFSET('Smelter Look-up'!$C$4,$V136-4,0)&amp;"")</f>
        <v/>
      </c>
      <c r="S136" s="181" t="str">
        <f t="shared" ca="1" si="21"/>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si="22"/>
        <v>0</v>
      </c>
      <c r="AB136" s="228" t="str">
        <f t="shared" si="23"/>
        <v/>
      </c>
    </row>
    <row r="137" spans="1:28" s="227" customFormat="1" ht="20.399999999999999">
      <c r="A137" s="321"/>
      <c r="B137" s="322" t="s">
        <v>15869</v>
      </c>
      <c r="C137" s="298" t="s">
        <v>15869</v>
      </c>
      <c r="D137" s="322"/>
      <c r="E137" s="322" t="s">
        <v>15869</v>
      </c>
      <c r="F137" s="322" t="s">
        <v>15869</v>
      </c>
      <c r="G137" s="322" t="s">
        <v>15869</v>
      </c>
      <c r="H137" s="323" t="s">
        <v>15869</v>
      </c>
      <c r="I137" s="304" t="s">
        <v>15869</v>
      </c>
      <c r="J137" s="304" t="s">
        <v>15869</v>
      </c>
      <c r="K137" s="298"/>
      <c r="L137" s="298"/>
      <c r="M137" s="298"/>
      <c r="N137" s="298"/>
      <c r="O137" s="298"/>
      <c r="P137" s="304"/>
      <c r="Q137" s="305"/>
      <c r="R137" s="182" t="str">
        <f ca="1">IF(ISERROR($V137),"",OFFSET('Smelter Look-up'!$C$4,$V137-4,0)&amp;"")</f>
        <v/>
      </c>
      <c r="S137" s="181" t="str">
        <f t="shared" ca="1" si="21"/>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si="22"/>
        <v>0</v>
      </c>
      <c r="AB137" s="228" t="str">
        <f t="shared" si="23"/>
        <v/>
      </c>
    </row>
    <row r="138" spans="1:28" s="227" customFormat="1" ht="20.399999999999999">
      <c r="A138" s="321"/>
      <c r="B138" s="322" t="s">
        <v>15869</v>
      </c>
      <c r="C138" s="298" t="s">
        <v>15869</v>
      </c>
      <c r="D138" s="322"/>
      <c r="E138" s="322" t="s">
        <v>15869</v>
      </c>
      <c r="F138" s="322" t="s">
        <v>15869</v>
      </c>
      <c r="G138" s="322" t="s">
        <v>15869</v>
      </c>
      <c r="H138" s="323" t="s">
        <v>15869</v>
      </c>
      <c r="I138" s="304" t="s">
        <v>15869</v>
      </c>
      <c r="J138" s="304" t="s">
        <v>15869</v>
      </c>
      <c r="K138" s="298"/>
      <c r="L138" s="298"/>
      <c r="M138" s="298"/>
      <c r="N138" s="298"/>
      <c r="O138" s="298"/>
      <c r="P138" s="304"/>
      <c r="Q138" s="305"/>
      <c r="R138" s="182" t="str">
        <f ca="1">IF(ISERROR($V138),"",OFFSET('Smelter Look-up'!$C$4,$V138-4,0)&amp;"")</f>
        <v/>
      </c>
      <c r="S138" s="181" t="str">
        <f t="shared" ca="1" si="21"/>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si="22"/>
        <v>0</v>
      </c>
      <c r="AB138" s="228" t="str">
        <f t="shared" si="23"/>
        <v/>
      </c>
    </row>
    <row r="139" spans="1:28" s="227" customFormat="1" ht="20.399999999999999">
      <c r="A139" s="321"/>
      <c r="B139" s="322" t="s">
        <v>15869</v>
      </c>
      <c r="C139" s="298" t="s">
        <v>15869</v>
      </c>
      <c r="D139" s="322"/>
      <c r="E139" s="322" t="s">
        <v>15869</v>
      </c>
      <c r="F139" s="322" t="s">
        <v>15869</v>
      </c>
      <c r="G139" s="322" t="s">
        <v>15869</v>
      </c>
      <c r="H139" s="323" t="s">
        <v>15869</v>
      </c>
      <c r="I139" s="304" t="s">
        <v>15869</v>
      </c>
      <c r="J139" s="304" t="s">
        <v>15869</v>
      </c>
      <c r="K139" s="298"/>
      <c r="L139" s="298"/>
      <c r="M139" s="298"/>
      <c r="N139" s="298"/>
      <c r="O139" s="298"/>
      <c r="P139" s="304"/>
      <c r="Q139" s="305"/>
      <c r="R139" s="182" t="str">
        <f ca="1">IF(ISERROR($V139),"",OFFSET('Smelter Look-up'!$C$4,$V139-4,0)&amp;"")</f>
        <v/>
      </c>
      <c r="S139" s="181" t="str">
        <f t="shared" ca="1" si="21"/>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si="22"/>
        <v>0</v>
      </c>
      <c r="AB139" s="228" t="str">
        <f t="shared" si="23"/>
        <v/>
      </c>
    </row>
    <row r="140" spans="1:28" s="227" customFormat="1" ht="20.399999999999999">
      <c r="A140" s="321"/>
      <c r="B140" s="322" t="s">
        <v>15869</v>
      </c>
      <c r="C140" s="298" t="s">
        <v>15869</v>
      </c>
      <c r="D140" s="322"/>
      <c r="E140" s="322" t="s">
        <v>15869</v>
      </c>
      <c r="F140" s="322" t="s">
        <v>15869</v>
      </c>
      <c r="G140" s="322" t="s">
        <v>15869</v>
      </c>
      <c r="H140" s="323" t="s">
        <v>15869</v>
      </c>
      <c r="I140" s="304" t="s">
        <v>15869</v>
      </c>
      <c r="J140" s="304" t="s">
        <v>15869</v>
      </c>
      <c r="K140" s="298"/>
      <c r="L140" s="298"/>
      <c r="M140" s="298"/>
      <c r="N140" s="298"/>
      <c r="O140" s="298"/>
      <c r="P140" s="304"/>
      <c r="Q140" s="305"/>
      <c r="R140" s="182" t="str">
        <f ca="1">IF(ISERROR($V140),"",OFFSET('Smelter Look-up'!$C$4,$V140-4,0)&amp;"")</f>
        <v/>
      </c>
      <c r="S140" s="181" t="str">
        <f t="shared" ca="1" si="21"/>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si="22"/>
        <v>0</v>
      </c>
      <c r="AB140" s="228" t="str">
        <f t="shared" si="23"/>
        <v/>
      </c>
    </row>
    <row r="141" spans="1:28" s="227" customFormat="1" ht="20.399999999999999">
      <c r="A141" s="321"/>
      <c r="B141" s="322" t="s">
        <v>15869</v>
      </c>
      <c r="C141" s="298" t="s">
        <v>15869</v>
      </c>
      <c r="D141" s="322"/>
      <c r="E141" s="322" t="s">
        <v>15869</v>
      </c>
      <c r="F141" s="322" t="s">
        <v>15869</v>
      </c>
      <c r="G141" s="322" t="s">
        <v>15869</v>
      </c>
      <c r="H141" s="323" t="s">
        <v>15869</v>
      </c>
      <c r="I141" s="304" t="s">
        <v>15869</v>
      </c>
      <c r="J141" s="304" t="s">
        <v>15869</v>
      </c>
      <c r="K141" s="298"/>
      <c r="L141" s="298"/>
      <c r="M141" s="298"/>
      <c r="N141" s="298"/>
      <c r="O141" s="298"/>
      <c r="P141" s="304"/>
      <c r="Q141" s="305"/>
      <c r="R141" s="182" t="str">
        <f ca="1">IF(ISERROR($V141),"",OFFSET('Smelter Look-up'!$C$4,$V141-4,0)&amp;"")</f>
        <v/>
      </c>
      <c r="S141" s="181" t="str">
        <f t="shared" ca="1" si="21"/>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si="22"/>
        <v>0</v>
      </c>
      <c r="AB141" s="228" t="str">
        <f t="shared" si="23"/>
        <v/>
      </c>
    </row>
    <row r="142" spans="1:28" s="227" customFormat="1" ht="20.399999999999999">
      <c r="A142" s="321"/>
      <c r="B142" s="322" t="s">
        <v>15869</v>
      </c>
      <c r="C142" s="298" t="s">
        <v>15869</v>
      </c>
      <c r="D142" s="322"/>
      <c r="E142" s="322" t="s">
        <v>15869</v>
      </c>
      <c r="F142" s="322" t="s">
        <v>15869</v>
      </c>
      <c r="G142" s="322" t="s">
        <v>15869</v>
      </c>
      <c r="H142" s="323" t="s">
        <v>15869</v>
      </c>
      <c r="I142" s="304" t="s">
        <v>15869</v>
      </c>
      <c r="J142" s="304" t="s">
        <v>15869</v>
      </c>
      <c r="K142" s="298"/>
      <c r="L142" s="298"/>
      <c r="M142" s="298"/>
      <c r="N142" s="298"/>
      <c r="O142" s="298"/>
      <c r="P142" s="304"/>
      <c r="Q142" s="305"/>
      <c r="R142" s="182" t="str">
        <f ca="1">IF(ISERROR($V142),"",OFFSET('Smelter Look-up'!$C$4,$V142-4,0)&amp;"")</f>
        <v/>
      </c>
      <c r="S142" s="181" t="str">
        <f t="shared" ca="1" si="21"/>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si="22"/>
        <v>0</v>
      </c>
      <c r="AB142" s="228" t="str">
        <f t="shared" si="23"/>
        <v/>
      </c>
    </row>
    <row r="143" spans="1:28" s="227" customFormat="1" ht="20.399999999999999">
      <c r="A143" s="321"/>
      <c r="B143" s="322" t="s">
        <v>15869</v>
      </c>
      <c r="C143" s="298" t="s">
        <v>15869</v>
      </c>
      <c r="D143" s="322"/>
      <c r="E143" s="322" t="s">
        <v>15869</v>
      </c>
      <c r="F143" s="322" t="s">
        <v>15869</v>
      </c>
      <c r="G143" s="322" t="s">
        <v>15869</v>
      </c>
      <c r="H143" s="323" t="s">
        <v>15869</v>
      </c>
      <c r="I143" s="304" t="s">
        <v>15869</v>
      </c>
      <c r="J143" s="304" t="s">
        <v>15869</v>
      </c>
      <c r="K143" s="298"/>
      <c r="L143" s="298"/>
      <c r="M143" s="298"/>
      <c r="N143" s="298"/>
      <c r="O143" s="298"/>
      <c r="P143" s="304"/>
      <c r="Q143" s="305"/>
      <c r="R143" s="182" t="str">
        <f ca="1">IF(ISERROR($V143),"",OFFSET('Smelter Look-up'!$C$4,$V143-4,0)&amp;"")</f>
        <v/>
      </c>
      <c r="S143" s="181" t="str">
        <f t="shared" ca="1" si="21"/>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si="22"/>
        <v>0</v>
      </c>
      <c r="AB143" s="228" t="str">
        <f t="shared" si="23"/>
        <v/>
      </c>
    </row>
    <row r="144" spans="1:28" s="227" customFormat="1" ht="20.399999999999999">
      <c r="A144" s="321"/>
      <c r="B144" s="322" t="s">
        <v>15869</v>
      </c>
      <c r="C144" s="298" t="s">
        <v>15869</v>
      </c>
      <c r="D144" s="322"/>
      <c r="E144" s="322" t="s">
        <v>15869</v>
      </c>
      <c r="F144" s="322" t="s">
        <v>15869</v>
      </c>
      <c r="G144" s="322" t="s">
        <v>15869</v>
      </c>
      <c r="H144" s="323" t="s">
        <v>15869</v>
      </c>
      <c r="I144" s="304" t="s">
        <v>15869</v>
      </c>
      <c r="J144" s="304" t="s">
        <v>15869</v>
      </c>
      <c r="K144" s="298"/>
      <c r="L144" s="298"/>
      <c r="M144" s="298"/>
      <c r="N144" s="298"/>
      <c r="O144" s="298"/>
      <c r="P144" s="304"/>
      <c r="Q144" s="305"/>
      <c r="R144" s="182" t="str">
        <f ca="1">IF(ISERROR($V144),"",OFFSET('Smelter Look-up'!$C$4,$V144-4,0)&amp;"")</f>
        <v/>
      </c>
      <c r="S144" s="181" t="str">
        <f t="shared" ca="1" si="21"/>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si="22"/>
        <v>0</v>
      </c>
      <c r="AB144" s="228" t="str">
        <f t="shared" si="23"/>
        <v/>
      </c>
    </row>
    <row r="145" spans="1:28" s="227" customFormat="1" ht="20.399999999999999">
      <c r="A145" s="321"/>
      <c r="B145" s="322" t="s">
        <v>15869</v>
      </c>
      <c r="C145" s="298" t="s">
        <v>15869</v>
      </c>
      <c r="D145" s="322"/>
      <c r="E145" s="322" t="s">
        <v>15869</v>
      </c>
      <c r="F145" s="322" t="s">
        <v>15869</v>
      </c>
      <c r="G145" s="322" t="s">
        <v>15869</v>
      </c>
      <c r="H145" s="323" t="s">
        <v>15869</v>
      </c>
      <c r="I145" s="304" t="s">
        <v>15869</v>
      </c>
      <c r="J145" s="304" t="s">
        <v>15869</v>
      </c>
      <c r="K145" s="298"/>
      <c r="L145" s="298"/>
      <c r="M145" s="298"/>
      <c r="N145" s="298"/>
      <c r="O145" s="298"/>
      <c r="P145" s="304"/>
      <c r="Q145" s="305"/>
      <c r="R145" s="182" t="str">
        <f ca="1">IF(ISERROR($V145),"",OFFSET('Smelter Look-up'!$C$4,$V145-4,0)&amp;"")</f>
        <v/>
      </c>
      <c r="S145" s="181" t="str">
        <f t="shared" ca="1" si="21"/>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si="22"/>
        <v>0</v>
      </c>
      <c r="AB145" s="228" t="str">
        <f t="shared" si="23"/>
        <v/>
      </c>
    </row>
    <row r="146" spans="1:28" s="227" customFormat="1" ht="20.399999999999999">
      <c r="A146" s="321"/>
      <c r="B146" s="322" t="s">
        <v>15869</v>
      </c>
      <c r="C146" s="298" t="s">
        <v>15869</v>
      </c>
      <c r="D146" s="322"/>
      <c r="E146" s="322" t="s">
        <v>15869</v>
      </c>
      <c r="F146" s="322" t="s">
        <v>15869</v>
      </c>
      <c r="G146" s="322" t="s">
        <v>15869</v>
      </c>
      <c r="H146" s="323" t="s">
        <v>15869</v>
      </c>
      <c r="I146" s="304" t="s">
        <v>15869</v>
      </c>
      <c r="J146" s="304" t="s">
        <v>15869</v>
      </c>
      <c r="K146" s="298"/>
      <c r="L146" s="298"/>
      <c r="M146" s="298"/>
      <c r="N146" s="298"/>
      <c r="O146" s="298"/>
      <c r="P146" s="304"/>
      <c r="Q146" s="305"/>
      <c r="R146" s="182" t="str">
        <f ca="1">IF(ISERROR($V146),"",OFFSET('Smelter Look-up'!$C$4,$V146-4,0)&amp;"")</f>
        <v/>
      </c>
      <c r="S146" s="181" t="str">
        <f t="shared" ca="1" si="21"/>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si="22"/>
        <v>0</v>
      </c>
      <c r="AB146" s="228" t="str">
        <f t="shared" si="23"/>
        <v/>
      </c>
    </row>
    <row r="147" spans="1:28" s="227" customFormat="1" ht="20.399999999999999">
      <c r="A147" s="321"/>
      <c r="B147" s="322" t="s">
        <v>15869</v>
      </c>
      <c r="C147" s="298" t="s">
        <v>15869</v>
      </c>
      <c r="D147" s="322"/>
      <c r="E147" s="322" t="s">
        <v>15869</v>
      </c>
      <c r="F147" s="322" t="s">
        <v>15869</v>
      </c>
      <c r="G147" s="322" t="s">
        <v>15869</v>
      </c>
      <c r="H147" s="323" t="s">
        <v>15869</v>
      </c>
      <c r="I147" s="304" t="s">
        <v>15869</v>
      </c>
      <c r="J147" s="304" t="s">
        <v>15869</v>
      </c>
      <c r="K147" s="298"/>
      <c r="L147" s="298"/>
      <c r="M147" s="298"/>
      <c r="N147" s="298"/>
      <c r="O147" s="298"/>
      <c r="P147" s="304"/>
      <c r="Q147" s="305"/>
      <c r="R147" s="182" t="str">
        <f ca="1">IF(ISERROR($V147),"",OFFSET('Smelter Look-up'!$C$4,$V147-4,0)&amp;"")</f>
        <v/>
      </c>
      <c r="S147" s="181" t="str">
        <f t="shared" ca="1" si="21"/>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si="22"/>
        <v>0</v>
      </c>
      <c r="AB147" s="228" t="str">
        <f t="shared" si="23"/>
        <v/>
      </c>
    </row>
    <row r="148" spans="1:28" s="227" customFormat="1" ht="20.399999999999999">
      <c r="A148" s="321"/>
      <c r="B148" s="322" t="s">
        <v>15869</v>
      </c>
      <c r="C148" s="298" t="s">
        <v>15869</v>
      </c>
      <c r="D148" s="322"/>
      <c r="E148" s="322" t="s">
        <v>15869</v>
      </c>
      <c r="F148" s="322" t="s">
        <v>15869</v>
      </c>
      <c r="G148" s="322" t="s">
        <v>15869</v>
      </c>
      <c r="H148" s="323" t="s">
        <v>15869</v>
      </c>
      <c r="I148" s="304" t="s">
        <v>15869</v>
      </c>
      <c r="J148" s="304" t="s">
        <v>15869</v>
      </c>
      <c r="K148" s="298"/>
      <c r="L148" s="298"/>
      <c r="M148" s="298"/>
      <c r="N148" s="298"/>
      <c r="O148" s="298"/>
      <c r="P148" s="304"/>
      <c r="Q148" s="30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si="22"/>
        <v>0</v>
      </c>
      <c r="AB148" s="228" t="str">
        <f t="shared" si="23"/>
        <v/>
      </c>
    </row>
    <row r="149" spans="1:28" s="227" customFormat="1" ht="20.399999999999999">
      <c r="A149" s="321"/>
      <c r="B149" s="322" t="s">
        <v>15869</v>
      </c>
      <c r="C149" s="298" t="s">
        <v>15869</v>
      </c>
      <c r="D149" s="322"/>
      <c r="E149" s="322" t="s">
        <v>15869</v>
      </c>
      <c r="F149" s="322" t="s">
        <v>15869</v>
      </c>
      <c r="G149" s="322" t="s">
        <v>15869</v>
      </c>
      <c r="H149" s="323" t="s">
        <v>15869</v>
      </c>
      <c r="I149" s="304" t="s">
        <v>15869</v>
      </c>
      <c r="J149" s="304" t="s">
        <v>15869</v>
      </c>
      <c r="K149" s="298"/>
      <c r="L149" s="298"/>
      <c r="M149" s="298"/>
      <c r="N149" s="298"/>
      <c r="O149" s="298"/>
      <c r="P149" s="304"/>
      <c r="Q149" s="30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si="22"/>
        <v>0</v>
      </c>
      <c r="AB149" s="228" t="str">
        <f t="shared" si="23"/>
        <v/>
      </c>
    </row>
    <row r="150" spans="1:28" s="227" customFormat="1" ht="20.399999999999999">
      <c r="A150" s="321"/>
      <c r="B150" s="322" t="s">
        <v>15869</v>
      </c>
      <c r="C150" s="298" t="s">
        <v>15869</v>
      </c>
      <c r="D150" s="322"/>
      <c r="E150" s="322" t="s">
        <v>15869</v>
      </c>
      <c r="F150" s="322" t="s">
        <v>15869</v>
      </c>
      <c r="G150" s="322" t="s">
        <v>15869</v>
      </c>
      <c r="H150" s="323" t="s">
        <v>15869</v>
      </c>
      <c r="I150" s="304" t="s">
        <v>15869</v>
      </c>
      <c r="J150" s="304" t="s">
        <v>15869</v>
      </c>
      <c r="K150" s="298"/>
      <c r="L150" s="298"/>
      <c r="M150" s="298"/>
      <c r="N150" s="298"/>
      <c r="O150" s="298"/>
      <c r="P150" s="304"/>
      <c r="Q150" s="30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si="22"/>
        <v>0</v>
      </c>
      <c r="AB150" s="228" t="str">
        <f t="shared" si="23"/>
        <v/>
      </c>
    </row>
    <row r="151" spans="1:28" s="227" customFormat="1" ht="20.399999999999999">
      <c r="A151" s="321"/>
      <c r="B151" s="322" t="s">
        <v>15869</v>
      </c>
      <c r="C151" s="298" t="s">
        <v>15869</v>
      </c>
      <c r="D151" s="322"/>
      <c r="E151" s="322" t="s">
        <v>15869</v>
      </c>
      <c r="F151" s="322" t="s">
        <v>15869</v>
      </c>
      <c r="G151" s="322" t="s">
        <v>15869</v>
      </c>
      <c r="H151" s="323" t="s">
        <v>15869</v>
      </c>
      <c r="I151" s="304" t="s">
        <v>15869</v>
      </c>
      <c r="J151" s="304" t="s">
        <v>15869</v>
      </c>
      <c r="K151" s="298"/>
      <c r="L151" s="298"/>
      <c r="M151" s="298"/>
      <c r="N151" s="298"/>
      <c r="O151" s="298"/>
      <c r="P151" s="304"/>
      <c r="Q151" s="30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si="22"/>
        <v>0</v>
      </c>
      <c r="AB151" s="228" t="str">
        <f t="shared" si="23"/>
        <v/>
      </c>
    </row>
    <row r="152" spans="1:28" s="227" customFormat="1" ht="20.399999999999999">
      <c r="A152" s="321"/>
      <c r="B152" s="322" t="s">
        <v>15869</v>
      </c>
      <c r="C152" s="298" t="s">
        <v>15869</v>
      </c>
      <c r="D152" s="322"/>
      <c r="E152" s="322" t="s">
        <v>15869</v>
      </c>
      <c r="F152" s="322" t="s">
        <v>15869</v>
      </c>
      <c r="G152" s="322" t="s">
        <v>15869</v>
      </c>
      <c r="H152" s="323" t="s">
        <v>15869</v>
      </c>
      <c r="I152" s="304" t="s">
        <v>15869</v>
      </c>
      <c r="J152" s="304" t="s">
        <v>15869</v>
      </c>
      <c r="K152" s="298"/>
      <c r="L152" s="298"/>
      <c r="M152" s="298"/>
      <c r="N152" s="298"/>
      <c r="O152" s="298"/>
      <c r="P152" s="304"/>
      <c r="Q152" s="30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si="22"/>
        <v>0</v>
      </c>
      <c r="AB152" s="228" t="str">
        <f t="shared" si="23"/>
        <v/>
      </c>
    </row>
    <row r="153" spans="1:28" s="227" customFormat="1" ht="20.399999999999999">
      <c r="A153" s="321"/>
      <c r="B153" s="322" t="s">
        <v>15869</v>
      </c>
      <c r="C153" s="298" t="s">
        <v>15869</v>
      </c>
      <c r="D153" s="322"/>
      <c r="E153" s="322" t="s">
        <v>15869</v>
      </c>
      <c r="F153" s="322" t="s">
        <v>15869</v>
      </c>
      <c r="G153" s="322" t="s">
        <v>15869</v>
      </c>
      <c r="H153" s="323" t="s">
        <v>15869</v>
      </c>
      <c r="I153" s="304" t="s">
        <v>15869</v>
      </c>
      <c r="J153" s="304" t="s">
        <v>15869</v>
      </c>
      <c r="K153" s="298"/>
      <c r="L153" s="298"/>
      <c r="M153" s="298"/>
      <c r="N153" s="298"/>
      <c r="O153" s="298"/>
      <c r="P153" s="304"/>
      <c r="Q153" s="30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si="22"/>
        <v>0</v>
      </c>
      <c r="AB153" s="228" t="str">
        <f t="shared" si="23"/>
        <v/>
      </c>
    </row>
    <row r="154" spans="1:28" s="227" customFormat="1" ht="20.399999999999999">
      <c r="A154" s="321"/>
      <c r="B154" s="322" t="s">
        <v>15869</v>
      </c>
      <c r="C154" s="298" t="s">
        <v>15869</v>
      </c>
      <c r="D154" s="322"/>
      <c r="E154" s="322" t="s">
        <v>15869</v>
      </c>
      <c r="F154" s="322" t="s">
        <v>15869</v>
      </c>
      <c r="G154" s="322" t="s">
        <v>15869</v>
      </c>
      <c r="H154" s="323" t="s">
        <v>15869</v>
      </c>
      <c r="I154" s="304" t="s">
        <v>15869</v>
      </c>
      <c r="J154" s="304" t="s">
        <v>15869</v>
      </c>
      <c r="K154" s="298"/>
      <c r="L154" s="298"/>
      <c r="M154" s="298"/>
      <c r="N154" s="298"/>
      <c r="O154" s="298"/>
      <c r="P154" s="304"/>
      <c r="Q154" s="30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si="22"/>
        <v>0</v>
      </c>
      <c r="AB154" s="228" t="str">
        <f t="shared" si="23"/>
        <v/>
      </c>
    </row>
    <row r="155" spans="1:28" s="227" customFormat="1" ht="20.399999999999999">
      <c r="A155" s="321"/>
      <c r="B155" s="322" t="s">
        <v>15869</v>
      </c>
      <c r="C155" s="298" t="s">
        <v>15869</v>
      </c>
      <c r="D155" s="322"/>
      <c r="E155" s="322" t="s">
        <v>15869</v>
      </c>
      <c r="F155" s="322" t="s">
        <v>15869</v>
      </c>
      <c r="G155" s="322" t="s">
        <v>15869</v>
      </c>
      <c r="H155" s="323" t="s">
        <v>15869</v>
      </c>
      <c r="I155" s="304" t="s">
        <v>15869</v>
      </c>
      <c r="J155" s="304" t="s">
        <v>15869</v>
      </c>
      <c r="K155" s="298"/>
      <c r="L155" s="298"/>
      <c r="M155" s="298"/>
      <c r="N155" s="298"/>
      <c r="O155" s="298"/>
      <c r="P155" s="304"/>
      <c r="Q155" s="30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si="22"/>
        <v>0</v>
      </c>
      <c r="AB155" s="228" t="str">
        <f t="shared" si="23"/>
        <v/>
      </c>
    </row>
    <row r="156" spans="1:28" s="227" customFormat="1" ht="20.399999999999999">
      <c r="A156" s="321"/>
      <c r="B156" s="322" t="s">
        <v>15869</v>
      </c>
      <c r="C156" s="298" t="s">
        <v>15869</v>
      </c>
      <c r="D156" s="322"/>
      <c r="E156" s="322" t="s">
        <v>15869</v>
      </c>
      <c r="F156" s="322" t="s">
        <v>15869</v>
      </c>
      <c r="G156" s="322" t="s">
        <v>15869</v>
      </c>
      <c r="H156" s="323" t="s">
        <v>15869</v>
      </c>
      <c r="I156" s="304" t="s">
        <v>15869</v>
      </c>
      <c r="J156" s="304" t="s">
        <v>15869</v>
      </c>
      <c r="K156" s="298"/>
      <c r="L156" s="298"/>
      <c r="M156" s="298"/>
      <c r="N156" s="298"/>
      <c r="O156" s="298"/>
      <c r="P156" s="304"/>
      <c r="Q156" s="30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si="22"/>
        <v>0</v>
      </c>
      <c r="AB156" s="228" t="str">
        <f t="shared" si="23"/>
        <v/>
      </c>
    </row>
    <row r="157" spans="1:28" s="227" customFormat="1" ht="20.399999999999999">
      <c r="A157" s="321"/>
      <c r="B157" s="322" t="s">
        <v>15869</v>
      </c>
      <c r="C157" s="298" t="s">
        <v>15869</v>
      </c>
      <c r="D157" s="322"/>
      <c r="E157" s="322" t="s">
        <v>15869</v>
      </c>
      <c r="F157" s="322" t="s">
        <v>15869</v>
      </c>
      <c r="G157" s="322" t="s">
        <v>15869</v>
      </c>
      <c r="H157" s="323" t="s">
        <v>15869</v>
      </c>
      <c r="I157" s="304" t="s">
        <v>15869</v>
      </c>
      <c r="J157" s="304" t="s">
        <v>15869</v>
      </c>
      <c r="K157" s="298"/>
      <c r="L157" s="298"/>
      <c r="M157" s="298"/>
      <c r="N157" s="298"/>
      <c r="O157" s="298"/>
      <c r="P157" s="304"/>
      <c r="Q157" s="30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si="22"/>
        <v>0</v>
      </c>
      <c r="AB157" s="228" t="str">
        <f t="shared" si="23"/>
        <v/>
      </c>
    </row>
    <row r="158" spans="1:28" s="227" customFormat="1" ht="20.399999999999999">
      <c r="A158" s="321"/>
      <c r="B158" s="322" t="s">
        <v>15869</v>
      </c>
      <c r="C158" s="298" t="s">
        <v>15869</v>
      </c>
      <c r="D158" s="322"/>
      <c r="E158" s="322" t="s">
        <v>15869</v>
      </c>
      <c r="F158" s="322" t="s">
        <v>15869</v>
      </c>
      <c r="G158" s="322" t="s">
        <v>15869</v>
      </c>
      <c r="H158" s="323" t="s">
        <v>15869</v>
      </c>
      <c r="I158" s="304" t="s">
        <v>15869</v>
      </c>
      <c r="J158" s="304" t="s">
        <v>15869</v>
      </c>
      <c r="K158" s="298"/>
      <c r="L158" s="298"/>
      <c r="M158" s="298"/>
      <c r="N158" s="298"/>
      <c r="O158" s="298"/>
      <c r="P158" s="304"/>
      <c r="Q158" s="30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si="22"/>
        <v>0</v>
      </c>
      <c r="AB158" s="228" t="str">
        <f t="shared" si="23"/>
        <v/>
      </c>
    </row>
    <row r="159" spans="1:28" s="227" customFormat="1" ht="20.399999999999999">
      <c r="A159" s="321"/>
      <c r="B159" s="322" t="s">
        <v>15869</v>
      </c>
      <c r="C159" s="298" t="s">
        <v>15869</v>
      </c>
      <c r="D159" s="322"/>
      <c r="E159" s="322" t="s">
        <v>15869</v>
      </c>
      <c r="F159" s="322" t="s">
        <v>15869</v>
      </c>
      <c r="G159" s="322" t="s">
        <v>15869</v>
      </c>
      <c r="H159" s="323" t="s">
        <v>15869</v>
      </c>
      <c r="I159" s="304" t="s">
        <v>15869</v>
      </c>
      <c r="J159" s="304" t="s">
        <v>15869</v>
      </c>
      <c r="K159" s="298"/>
      <c r="L159" s="298"/>
      <c r="M159" s="298"/>
      <c r="N159" s="298"/>
      <c r="O159" s="298"/>
      <c r="P159" s="304"/>
      <c r="Q159" s="30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si="22"/>
        <v>0</v>
      </c>
      <c r="AB159" s="228" t="str">
        <f t="shared" si="23"/>
        <v/>
      </c>
    </row>
    <row r="160" spans="1:28" s="227" customFormat="1" ht="20.399999999999999">
      <c r="A160" s="321"/>
      <c r="B160" s="322" t="s">
        <v>15869</v>
      </c>
      <c r="C160" s="298" t="s">
        <v>15869</v>
      </c>
      <c r="D160" s="322"/>
      <c r="E160" s="322" t="s">
        <v>15869</v>
      </c>
      <c r="F160" s="322" t="s">
        <v>15869</v>
      </c>
      <c r="G160" s="322" t="s">
        <v>15869</v>
      </c>
      <c r="H160" s="323" t="s">
        <v>15869</v>
      </c>
      <c r="I160" s="304" t="s">
        <v>15869</v>
      </c>
      <c r="J160" s="304" t="s">
        <v>15869</v>
      </c>
      <c r="K160" s="298"/>
      <c r="L160" s="298"/>
      <c r="M160" s="298"/>
      <c r="N160" s="298"/>
      <c r="O160" s="298"/>
      <c r="P160" s="304"/>
      <c r="Q160" s="30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si="22"/>
        <v>0</v>
      </c>
      <c r="AB160" s="228" t="str">
        <f t="shared" si="23"/>
        <v/>
      </c>
    </row>
    <row r="161" spans="1:28" s="227" customFormat="1" ht="20.399999999999999">
      <c r="A161" s="321"/>
      <c r="B161" s="322" t="s">
        <v>15869</v>
      </c>
      <c r="C161" s="298" t="s">
        <v>15869</v>
      </c>
      <c r="D161" s="322"/>
      <c r="E161" s="322" t="s">
        <v>15869</v>
      </c>
      <c r="F161" s="322" t="s">
        <v>15869</v>
      </c>
      <c r="G161" s="322" t="s">
        <v>15869</v>
      </c>
      <c r="H161" s="323" t="s">
        <v>15869</v>
      </c>
      <c r="I161" s="304" t="s">
        <v>15869</v>
      </c>
      <c r="J161" s="304" t="s">
        <v>15869</v>
      </c>
      <c r="K161" s="298"/>
      <c r="L161" s="298"/>
      <c r="M161" s="298"/>
      <c r="N161" s="298"/>
      <c r="O161" s="298"/>
      <c r="P161" s="304"/>
      <c r="Q161" s="305"/>
      <c r="R161" s="182" t="str">
        <f ca="1">IF(ISERROR($V161),"",OFFSET('Smelter Look-up'!$C$4,$V161-4,0)&amp;"")</f>
        <v/>
      </c>
      <c r="S161" s="181" t="str">
        <f t="shared" ca="1" si="21"/>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si="22"/>
        <v>0</v>
      </c>
      <c r="AB161" s="228" t="str">
        <f t="shared" si="23"/>
        <v/>
      </c>
    </row>
    <row r="162" spans="1:28" s="227" customFormat="1" ht="20.399999999999999">
      <c r="A162" s="321"/>
      <c r="B162" s="322" t="s">
        <v>15869</v>
      </c>
      <c r="C162" s="298" t="s">
        <v>15869</v>
      </c>
      <c r="D162" s="322"/>
      <c r="E162" s="322" t="s">
        <v>15869</v>
      </c>
      <c r="F162" s="322" t="s">
        <v>15869</v>
      </c>
      <c r="G162" s="322" t="s">
        <v>15869</v>
      </c>
      <c r="H162" s="323" t="s">
        <v>15869</v>
      </c>
      <c r="I162" s="304" t="s">
        <v>15869</v>
      </c>
      <c r="J162" s="304" t="s">
        <v>15869</v>
      </c>
      <c r="K162" s="298"/>
      <c r="L162" s="298"/>
      <c r="M162" s="298"/>
      <c r="N162" s="298"/>
      <c r="O162" s="298"/>
      <c r="P162" s="304"/>
      <c r="Q162" s="305"/>
      <c r="R162" s="182" t="str">
        <f ca="1">IF(ISERROR($V162),"",OFFSET('Smelter Look-up'!$C$4,$V162-4,0)&amp;"")</f>
        <v/>
      </c>
      <c r="S162" s="181" t="str">
        <f t="shared" ca="1" si="21"/>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si="22"/>
        <v>0</v>
      </c>
      <c r="AB162" s="228" t="str">
        <f t="shared" si="23"/>
        <v/>
      </c>
    </row>
    <row r="163" spans="1:28" s="227" customFormat="1" ht="20.399999999999999">
      <c r="A163" s="321"/>
      <c r="B163" s="322" t="s">
        <v>15869</v>
      </c>
      <c r="C163" s="298" t="s">
        <v>15869</v>
      </c>
      <c r="D163" s="322"/>
      <c r="E163" s="322" t="s">
        <v>15869</v>
      </c>
      <c r="F163" s="322" t="s">
        <v>15869</v>
      </c>
      <c r="G163" s="322" t="s">
        <v>15869</v>
      </c>
      <c r="H163" s="323" t="s">
        <v>15869</v>
      </c>
      <c r="I163" s="304" t="s">
        <v>15869</v>
      </c>
      <c r="J163" s="304" t="s">
        <v>15869</v>
      </c>
      <c r="K163" s="298"/>
      <c r="L163" s="298"/>
      <c r="M163" s="298"/>
      <c r="N163" s="298"/>
      <c r="O163" s="298"/>
      <c r="P163" s="304"/>
      <c r="Q163" s="305"/>
      <c r="R163" s="182" t="str">
        <f ca="1">IF(ISERROR($V163),"",OFFSET('Smelter Look-up'!$C$4,$V163-4,0)&amp;"")</f>
        <v/>
      </c>
      <c r="S163" s="181" t="str">
        <f t="shared" ca="1" si="21"/>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si="22"/>
        <v>0</v>
      </c>
      <c r="AB163" s="228" t="str">
        <f t="shared" si="23"/>
        <v/>
      </c>
    </row>
    <row r="164" spans="1:28" s="227" customFormat="1" ht="20.399999999999999">
      <c r="A164" s="321"/>
      <c r="B164" s="322" t="s">
        <v>15869</v>
      </c>
      <c r="C164" s="298" t="s">
        <v>15869</v>
      </c>
      <c r="D164" s="322"/>
      <c r="E164" s="322" t="s">
        <v>15869</v>
      </c>
      <c r="F164" s="322" t="s">
        <v>15869</v>
      </c>
      <c r="G164" s="322" t="s">
        <v>15869</v>
      </c>
      <c r="H164" s="323" t="s">
        <v>15869</v>
      </c>
      <c r="I164" s="304" t="s">
        <v>15869</v>
      </c>
      <c r="J164" s="304" t="s">
        <v>15869</v>
      </c>
      <c r="K164" s="298"/>
      <c r="L164" s="298"/>
      <c r="M164" s="298"/>
      <c r="N164" s="298"/>
      <c r="O164" s="298"/>
      <c r="P164" s="304"/>
      <c r="Q164" s="305"/>
      <c r="R164" s="182" t="str">
        <f ca="1">IF(ISERROR($V164),"",OFFSET('Smelter Look-up'!$C$4,$V164-4,0)&amp;"")</f>
        <v/>
      </c>
      <c r="S164" s="181" t="str">
        <f t="shared" ca="1" si="21"/>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si="22"/>
        <v>0</v>
      </c>
      <c r="AB164" s="228" t="str">
        <f t="shared" si="23"/>
        <v/>
      </c>
    </row>
    <row r="165" spans="1:28" s="227" customFormat="1" ht="20.399999999999999">
      <c r="A165" s="321"/>
      <c r="B165" s="322" t="s">
        <v>15869</v>
      </c>
      <c r="C165" s="298" t="s">
        <v>15869</v>
      </c>
      <c r="D165" s="322"/>
      <c r="E165" s="322" t="s">
        <v>15869</v>
      </c>
      <c r="F165" s="322" t="s">
        <v>15869</v>
      </c>
      <c r="G165" s="322" t="s">
        <v>15869</v>
      </c>
      <c r="H165" s="323" t="s">
        <v>15869</v>
      </c>
      <c r="I165" s="304" t="s">
        <v>15869</v>
      </c>
      <c r="J165" s="304" t="s">
        <v>15869</v>
      </c>
      <c r="K165" s="298"/>
      <c r="L165" s="298"/>
      <c r="M165" s="298"/>
      <c r="N165" s="298"/>
      <c r="O165" s="298"/>
      <c r="P165" s="304"/>
      <c r="Q165" s="305"/>
      <c r="R165" s="182" t="str">
        <f ca="1">IF(ISERROR($V165),"",OFFSET('Smelter Look-up'!$C$4,$V165-4,0)&amp;"")</f>
        <v/>
      </c>
      <c r="S165" s="181" t="str">
        <f t="shared" ca="1" si="21"/>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si="22"/>
        <v>0</v>
      </c>
      <c r="AB165" s="228" t="str">
        <f t="shared" si="23"/>
        <v/>
      </c>
    </row>
    <row r="166" spans="1:28" s="227" customFormat="1" ht="20.399999999999999">
      <c r="A166" s="321"/>
      <c r="B166" s="322" t="s">
        <v>15869</v>
      </c>
      <c r="C166" s="298" t="s">
        <v>15869</v>
      </c>
      <c r="D166" s="322"/>
      <c r="E166" s="322" t="s">
        <v>15869</v>
      </c>
      <c r="F166" s="322" t="s">
        <v>15869</v>
      </c>
      <c r="G166" s="322" t="s">
        <v>15869</v>
      </c>
      <c r="H166" s="323" t="s">
        <v>15869</v>
      </c>
      <c r="I166" s="304" t="s">
        <v>15869</v>
      </c>
      <c r="J166" s="304" t="s">
        <v>15869</v>
      </c>
      <c r="K166" s="298"/>
      <c r="L166" s="298"/>
      <c r="M166" s="298"/>
      <c r="N166" s="298"/>
      <c r="O166" s="298"/>
      <c r="P166" s="304"/>
      <c r="Q166" s="305"/>
      <c r="R166" s="182" t="str">
        <f ca="1">IF(ISERROR($V166),"",OFFSET('Smelter Look-up'!$C$4,$V166-4,0)&amp;"")</f>
        <v/>
      </c>
      <c r="S166" s="181" t="str">
        <f t="shared" ref="S166:S196" ca="1" si="24">IF(B166="","",IF(ISERROR(MATCH($E166,CL,0)),"Unknown",INDIRECT("'C'!$A$"&amp;MATCH($E166,CL,0)+1)))</f>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ref="X166:X196" si="25">IF(AND(C166="Smelter not listed",OR(LEN(D166)=0,LEN(E166)=0)),1,0)</f>
        <v>0</v>
      </c>
      <c r="AB166" s="228" t="str">
        <f t="shared" ref="AB166:AB196" si="26">B166&amp;C166</f>
        <v/>
      </c>
    </row>
    <row r="167" spans="1:28" s="227" customFormat="1" ht="20.399999999999999">
      <c r="A167" s="321"/>
      <c r="B167" s="322" t="s">
        <v>15869</v>
      </c>
      <c r="C167" s="298" t="s">
        <v>15869</v>
      </c>
      <c r="D167" s="322"/>
      <c r="E167" s="322" t="s">
        <v>15869</v>
      </c>
      <c r="F167" s="322" t="s">
        <v>15869</v>
      </c>
      <c r="G167" s="322" t="s">
        <v>15869</v>
      </c>
      <c r="H167" s="323" t="s">
        <v>15869</v>
      </c>
      <c r="I167" s="304" t="s">
        <v>15869</v>
      </c>
      <c r="J167" s="304" t="s">
        <v>15869</v>
      </c>
      <c r="K167" s="298"/>
      <c r="L167" s="298"/>
      <c r="M167" s="298"/>
      <c r="N167" s="298"/>
      <c r="O167" s="298"/>
      <c r="P167" s="304"/>
      <c r="Q167" s="30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si="25"/>
        <v>0</v>
      </c>
      <c r="AB167" s="228" t="str">
        <f t="shared" si="26"/>
        <v/>
      </c>
    </row>
    <row r="168" spans="1:28" s="227" customFormat="1" ht="20.399999999999999">
      <c r="A168" s="321"/>
      <c r="B168" s="322" t="s">
        <v>15869</v>
      </c>
      <c r="C168" s="298" t="s">
        <v>15869</v>
      </c>
      <c r="D168" s="322"/>
      <c r="E168" s="322" t="s">
        <v>15869</v>
      </c>
      <c r="F168" s="322" t="s">
        <v>15869</v>
      </c>
      <c r="G168" s="322" t="s">
        <v>15869</v>
      </c>
      <c r="H168" s="323" t="s">
        <v>15869</v>
      </c>
      <c r="I168" s="304" t="s">
        <v>15869</v>
      </c>
      <c r="J168" s="304" t="s">
        <v>15869</v>
      </c>
      <c r="K168" s="298"/>
      <c r="L168" s="298"/>
      <c r="M168" s="298"/>
      <c r="N168" s="298"/>
      <c r="O168" s="298"/>
      <c r="P168" s="304"/>
      <c r="Q168" s="30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si="25"/>
        <v>0</v>
      </c>
      <c r="AB168" s="228" t="str">
        <f t="shared" si="26"/>
        <v/>
      </c>
    </row>
    <row r="169" spans="1:28" s="227" customFormat="1" ht="20.399999999999999">
      <c r="A169" s="321"/>
      <c r="B169" s="322" t="s">
        <v>15869</v>
      </c>
      <c r="C169" s="298" t="s">
        <v>15869</v>
      </c>
      <c r="D169" s="322"/>
      <c r="E169" s="322" t="s">
        <v>15869</v>
      </c>
      <c r="F169" s="322" t="s">
        <v>15869</v>
      </c>
      <c r="G169" s="322" t="s">
        <v>15869</v>
      </c>
      <c r="H169" s="323" t="s">
        <v>15869</v>
      </c>
      <c r="I169" s="304" t="s">
        <v>15869</v>
      </c>
      <c r="J169" s="304" t="s">
        <v>15869</v>
      </c>
      <c r="K169" s="298"/>
      <c r="L169" s="298"/>
      <c r="M169" s="298"/>
      <c r="N169" s="298"/>
      <c r="O169" s="298"/>
      <c r="P169" s="304"/>
      <c r="Q169" s="30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si="25"/>
        <v>0</v>
      </c>
      <c r="AB169" s="228" t="str">
        <f t="shared" si="26"/>
        <v/>
      </c>
    </row>
    <row r="170" spans="1:28" s="227" customFormat="1" ht="20.399999999999999">
      <c r="A170" s="321"/>
      <c r="B170" s="322" t="s">
        <v>15869</v>
      </c>
      <c r="C170" s="298" t="s">
        <v>15869</v>
      </c>
      <c r="D170" s="322"/>
      <c r="E170" s="322" t="s">
        <v>15869</v>
      </c>
      <c r="F170" s="322" t="s">
        <v>15869</v>
      </c>
      <c r="G170" s="322" t="s">
        <v>15869</v>
      </c>
      <c r="H170" s="323" t="s">
        <v>15869</v>
      </c>
      <c r="I170" s="304" t="s">
        <v>15869</v>
      </c>
      <c r="J170" s="304" t="s">
        <v>15869</v>
      </c>
      <c r="K170" s="298"/>
      <c r="L170" s="298"/>
      <c r="M170" s="298"/>
      <c r="N170" s="298"/>
      <c r="O170" s="298"/>
      <c r="P170" s="304"/>
      <c r="Q170" s="30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si="25"/>
        <v>0</v>
      </c>
      <c r="AB170" s="228" t="str">
        <f t="shared" si="26"/>
        <v/>
      </c>
    </row>
    <row r="171" spans="1:28" s="227" customFormat="1" ht="20.399999999999999">
      <c r="A171" s="321"/>
      <c r="B171" s="322" t="s">
        <v>15869</v>
      </c>
      <c r="C171" s="298" t="s">
        <v>15869</v>
      </c>
      <c r="D171" s="322"/>
      <c r="E171" s="322" t="s">
        <v>15869</v>
      </c>
      <c r="F171" s="322" t="s">
        <v>15869</v>
      </c>
      <c r="G171" s="322" t="s">
        <v>15869</v>
      </c>
      <c r="H171" s="323" t="s">
        <v>15869</v>
      </c>
      <c r="I171" s="304" t="s">
        <v>15869</v>
      </c>
      <c r="J171" s="304" t="s">
        <v>15869</v>
      </c>
      <c r="K171" s="298"/>
      <c r="L171" s="298"/>
      <c r="M171" s="298"/>
      <c r="N171" s="298"/>
      <c r="O171" s="298"/>
      <c r="P171" s="304"/>
      <c r="Q171" s="30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si="25"/>
        <v>0</v>
      </c>
      <c r="AB171" s="228" t="str">
        <f t="shared" si="26"/>
        <v/>
      </c>
    </row>
    <row r="172" spans="1:28" s="227" customFormat="1" ht="20.399999999999999">
      <c r="A172" s="321"/>
      <c r="B172" s="322" t="s">
        <v>15869</v>
      </c>
      <c r="C172" s="298" t="s">
        <v>15869</v>
      </c>
      <c r="D172" s="322"/>
      <c r="E172" s="322" t="s">
        <v>15869</v>
      </c>
      <c r="F172" s="322" t="s">
        <v>15869</v>
      </c>
      <c r="G172" s="322" t="s">
        <v>15869</v>
      </c>
      <c r="H172" s="323" t="s">
        <v>15869</v>
      </c>
      <c r="I172" s="304" t="s">
        <v>15869</v>
      </c>
      <c r="J172" s="304" t="s">
        <v>15869</v>
      </c>
      <c r="K172" s="298"/>
      <c r="L172" s="298"/>
      <c r="M172" s="298"/>
      <c r="N172" s="298"/>
      <c r="O172" s="298"/>
      <c r="P172" s="304"/>
      <c r="Q172" s="30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si="25"/>
        <v>0</v>
      </c>
      <c r="AB172" s="228" t="str">
        <f t="shared" si="26"/>
        <v/>
      </c>
    </row>
    <row r="173" spans="1:28" s="227" customFormat="1" ht="20.399999999999999">
      <c r="A173" s="321"/>
      <c r="B173" s="322" t="s">
        <v>15869</v>
      </c>
      <c r="C173" s="298" t="s">
        <v>15869</v>
      </c>
      <c r="D173" s="322"/>
      <c r="E173" s="322" t="s">
        <v>15869</v>
      </c>
      <c r="F173" s="322" t="s">
        <v>15869</v>
      </c>
      <c r="G173" s="322" t="s">
        <v>15869</v>
      </c>
      <c r="H173" s="323" t="s">
        <v>15869</v>
      </c>
      <c r="I173" s="304" t="s">
        <v>15869</v>
      </c>
      <c r="J173" s="304" t="s">
        <v>15869</v>
      </c>
      <c r="K173" s="298"/>
      <c r="L173" s="298"/>
      <c r="M173" s="298"/>
      <c r="N173" s="298"/>
      <c r="O173" s="298"/>
      <c r="P173" s="304"/>
      <c r="Q173" s="30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si="25"/>
        <v>0</v>
      </c>
      <c r="AB173" s="228" t="str">
        <f t="shared" si="26"/>
        <v/>
      </c>
    </row>
    <row r="174" spans="1:28" s="227" customFormat="1" ht="20.399999999999999">
      <c r="A174" s="321"/>
      <c r="B174" s="322" t="s">
        <v>15869</v>
      </c>
      <c r="C174" s="298" t="s">
        <v>15869</v>
      </c>
      <c r="D174" s="322"/>
      <c r="E174" s="322" t="s">
        <v>15869</v>
      </c>
      <c r="F174" s="322" t="s">
        <v>15869</v>
      </c>
      <c r="G174" s="322" t="s">
        <v>15869</v>
      </c>
      <c r="H174" s="323" t="s">
        <v>15869</v>
      </c>
      <c r="I174" s="304" t="s">
        <v>15869</v>
      </c>
      <c r="J174" s="304" t="s">
        <v>15869</v>
      </c>
      <c r="K174" s="298"/>
      <c r="L174" s="298"/>
      <c r="M174" s="298"/>
      <c r="N174" s="298"/>
      <c r="O174" s="298"/>
      <c r="P174" s="304"/>
      <c r="Q174" s="30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si="25"/>
        <v>0</v>
      </c>
      <c r="AB174" s="228" t="str">
        <f t="shared" si="26"/>
        <v/>
      </c>
    </row>
    <row r="175" spans="1:28" s="227" customFormat="1" ht="20.399999999999999">
      <c r="A175" s="321"/>
      <c r="B175" s="322" t="s">
        <v>15869</v>
      </c>
      <c r="C175" s="298" t="s">
        <v>15869</v>
      </c>
      <c r="D175" s="322"/>
      <c r="E175" s="322" t="s">
        <v>15869</v>
      </c>
      <c r="F175" s="322" t="s">
        <v>15869</v>
      </c>
      <c r="G175" s="322" t="s">
        <v>15869</v>
      </c>
      <c r="H175" s="323" t="s">
        <v>15869</v>
      </c>
      <c r="I175" s="304" t="s">
        <v>15869</v>
      </c>
      <c r="J175" s="304" t="s">
        <v>15869</v>
      </c>
      <c r="K175" s="298"/>
      <c r="L175" s="298"/>
      <c r="M175" s="298"/>
      <c r="N175" s="298"/>
      <c r="O175" s="298"/>
      <c r="P175" s="304"/>
      <c r="Q175" s="30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si="25"/>
        <v>0</v>
      </c>
      <c r="AB175" s="228" t="str">
        <f t="shared" si="26"/>
        <v/>
      </c>
    </row>
    <row r="176" spans="1:28" s="227" customFormat="1" ht="20.399999999999999">
      <c r="A176" s="321"/>
      <c r="B176" s="322" t="s">
        <v>15869</v>
      </c>
      <c r="C176" s="298" t="s">
        <v>15869</v>
      </c>
      <c r="D176" s="322"/>
      <c r="E176" s="322" t="s">
        <v>15869</v>
      </c>
      <c r="F176" s="322" t="s">
        <v>15869</v>
      </c>
      <c r="G176" s="322" t="s">
        <v>15869</v>
      </c>
      <c r="H176" s="323" t="s">
        <v>15869</v>
      </c>
      <c r="I176" s="304" t="s">
        <v>15869</v>
      </c>
      <c r="J176" s="304" t="s">
        <v>15869</v>
      </c>
      <c r="K176" s="298"/>
      <c r="L176" s="298"/>
      <c r="M176" s="298"/>
      <c r="N176" s="298"/>
      <c r="O176" s="298"/>
      <c r="P176" s="304"/>
      <c r="Q176" s="30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si="25"/>
        <v>0</v>
      </c>
      <c r="AB176" s="228" t="str">
        <f t="shared" si="26"/>
        <v/>
      </c>
    </row>
    <row r="177" spans="1:28" s="227" customFormat="1" ht="20.399999999999999">
      <c r="A177" s="321"/>
      <c r="B177" s="322" t="s">
        <v>15869</v>
      </c>
      <c r="C177" s="298" t="s">
        <v>15869</v>
      </c>
      <c r="D177" s="322"/>
      <c r="E177" s="322" t="s">
        <v>15869</v>
      </c>
      <c r="F177" s="322" t="s">
        <v>15869</v>
      </c>
      <c r="G177" s="322" t="s">
        <v>15869</v>
      </c>
      <c r="H177" s="323" t="s">
        <v>15869</v>
      </c>
      <c r="I177" s="304" t="s">
        <v>15869</v>
      </c>
      <c r="J177" s="304" t="s">
        <v>15869</v>
      </c>
      <c r="K177" s="298"/>
      <c r="L177" s="298"/>
      <c r="M177" s="298"/>
      <c r="N177" s="298"/>
      <c r="O177" s="298"/>
      <c r="P177" s="304"/>
      <c r="Q177" s="30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si="25"/>
        <v>0</v>
      </c>
      <c r="AB177" s="228" t="str">
        <f t="shared" si="26"/>
        <v/>
      </c>
    </row>
    <row r="178" spans="1:28" s="227" customFormat="1" ht="20.399999999999999">
      <c r="A178" s="321"/>
      <c r="B178" s="322" t="s">
        <v>15869</v>
      </c>
      <c r="C178" s="298" t="s">
        <v>15869</v>
      </c>
      <c r="D178" s="322"/>
      <c r="E178" s="322" t="s">
        <v>15869</v>
      </c>
      <c r="F178" s="322" t="s">
        <v>15869</v>
      </c>
      <c r="G178" s="322" t="s">
        <v>15869</v>
      </c>
      <c r="H178" s="323" t="s">
        <v>15869</v>
      </c>
      <c r="I178" s="304" t="s">
        <v>15869</v>
      </c>
      <c r="J178" s="304" t="s">
        <v>15869</v>
      </c>
      <c r="K178" s="298"/>
      <c r="L178" s="298"/>
      <c r="M178" s="298"/>
      <c r="N178" s="298"/>
      <c r="O178" s="298"/>
      <c r="P178" s="304"/>
      <c r="Q178" s="30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si="25"/>
        <v>0</v>
      </c>
      <c r="AB178" s="228" t="str">
        <f t="shared" si="26"/>
        <v/>
      </c>
    </row>
    <row r="179" spans="1:28" s="227" customFormat="1" ht="20.399999999999999">
      <c r="A179" s="321"/>
      <c r="B179" s="322" t="s">
        <v>15869</v>
      </c>
      <c r="C179" s="298" t="s">
        <v>15869</v>
      </c>
      <c r="D179" s="322"/>
      <c r="E179" s="322" t="s">
        <v>15869</v>
      </c>
      <c r="F179" s="322" t="s">
        <v>15869</v>
      </c>
      <c r="G179" s="322" t="s">
        <v>15869</v>
      </c>
      <c r="H179" s="323" t="s">
        <v>15869</v>
      </c>
      <c r="I179" s="304" t="s">
        <v>15869</v>
      </c>
      <c r="J179" s="304" t="s">
        <v>15869</v>
      </c>
      <c r="K179" s="298"/>
      <c r="L179" s="298"/>
      <c r="M179" s="298"/>
      <c r="N179" s="298"/>
      <c r="O179" s="298"/>
      <c r="P179" s="304"/>
      <c r="Q179" s="30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si="25"/>
        <v>0</v>
      </c>
      <c r="AB179" s="228" t="str">
        <f t="shared" si="26"/>
        <v/>
      </c>
    </row>
    <row r="180" spans="1:28" s="227" customFormat="1" ht="20.399999999999999">
      <c r="A180" s="321"/>
      <c r="B180" s="322" t="s">
        <v>15869</v>
      </c>
      <c r="C180" s="298" t="s">
        <v>15869</v>
      </c>
      <c r="D180" s="322"/>
      <c r="E180" s="322" t="s">
        <v>15869</v>
      </c>
      <c r="F180" s="322" t="s">
        <v>15869</v>
      </c>
      <c r="G180" s="322" t="s">
        <v>15869</v>
      </c>
      <c r="H180" s="323" t="s">
        <v>15869</v>
      </c>
      <c r="I180" s="304" t="s">
        <v>15869</v>
      </c>
      <c r="J180" s="304" t="s">
        <v>15869</v>
      </c>
      <c r="K180" s="298"/>
      <c r="L180" s="298"/>
      <c r="M180" s="298"/>
      <c r="N180" s="298"/>
      <c r="O180" s="298"/>
      <c r="P180" s="304"/>
      <c r="Q180" s="30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si="25"/>
        <v>0</v>
      </c>
      <c r="AB180" s="228" t="str">
        <f t="shared" si="26"/>
        <v/>
      </c>
    </row>
    <row r="181" spans="1:28" s="227" customFormat="1" ht="20.399999999999999">
      <c r="A181" s="321"/>
      <c r="B181" s="322" t="s">
        <v>15869</v>
      </c>
      <c r="C181" s="298" t="s">
        <v>15869</v>
      </c>
      <c r="D181" s="322"/>
      <c r="E181" s="322" t="s">
        <v>15869</v>
      </c>
      <c r="F181" s="322" t="s">
        <v>15869</v>
      </c>
      <c r="G181" s="322" t="s">
        <v>15869</v>
      </c>
      <c r="H181" s="323" t="s">
        <v>15869</v>
      </c>
      <c r="I181" s="304" t="s">
        <v>15869</v>
      </c>
      <c r="J181" s="304" t="s">
        <v>15869</v>
      </c>
      <c r="K181" s="298"/>
      <c r="L181" s="298"/>
      <c r="M181" s="298"/>
      <c r="N181" s="298"/>
      <c r="O181" s="298"/>
      <c r="P181" s="304"/>
      <c r="Q181" s="30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si="25"/>
        <v>0</v>
      </c>
      <c r="AB181" s="228" t="str">
        <f t="shared" si="26"/>
        <v/>
      </c>
    </row>
    <row r="182" spans="1:28" s="227" customFormat="1" ht="20.399999999999999">
      <c r="A182" s="321"/>
      <c r="B182" s="322" t="s">
        <v>15869</v>
      </c>
      <c r="C182" s="298" t="s">
        <v>15869</v>
      </c>
      <c r="D182" s="322"/>
      <c r="E182" s="322" t="s">
        <v>15869</v>
      </c>
      <c r="F182" s="322" t="s">
        <v>15869</v>
      </c>
      <c r="G182" s="322" t="s">
        <v>15869</v>
      </c>
      <c r="H182" s="323" t="s">
        <v>15869</v>
      </c>
      <c r="I182" s="304" t="s">
        <v>15869</v>
      </c>
      <c r="J182" s="304" t="s">
        <v>15869</v>
      </c>
      <c r="K182" s="298"/>
      <c r="L182" s="298"/>
      <c r="M182" s="298"/>
      <c r="N182" s="298"/>
      <c r="O182" s="298"/>
      <c r="P182" s="304"/>
      <c r="Q182" s="30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si="25"/>
        <v>0</v>
      </c>
      <c r="AB182" s="228" t="str">
        <f t="shared" si="26"/>
        <v/>
      </c>
    </row>
    <row r="183" spans="1:28" s="227" customFormat="1" ht="20.399999999999999">
      <c r="A183" s="321"/>
      <c r="B183" s="322" t="s">
        <v>15869</v>
      </c>
      <c r="C183" s="298" t="s">
        <v>15869</v>
      </c>
      <c r="D183" s="322"/>
      <c r="E183" s="322" t="s">
        <v>15869</v>
      </c>
      <c r="F183" s="322" t="s">
        <v>15869</v>
      </c>
      <c r="G183" s="322" t="s">
        <v>15869</v>
      </c>
      <c r="H183" s="323" t="s">
        <v>15869</v>
      </c>
      <c r="I183" s="304" t="s">
        <v>15869</v>
      </c>
      <c r="J183" s="304" t="s">
        <v>15869</v>
      </c>
      <c r="K183" s="298"/>
      <c r="L183" s="298"/>
      <c r="M183" s="298"/>
      <c r="N183" s="298"/>
      <c r="O183" s="298"/>
      <c r="P183" s="304"/>
      <c r="Q183" s="30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si="25"/>
        <v>0</v>
      </c>
      <c r="AB183" s="228" t="str">
        <f t="shared" si="26"/>
        <v/>
      </c>
    </row>
    <row r="184" spans="1:28" s="227" customFormat="1" ht="20.399999999999999">
      <c r="A184" s="321"/>
      <c r="B184" s="322" t="s">
        <v>15869</v>
      </c>
      <c r="C184" s="298" t="s">
        <v>15869</v>
      </c>
      <c r="D184" s="322"/>
      <c r="E184" s="322" t="s">
        <v>15869</v>
      </c>
      <c r="F184" s="322" t="s">
        <v>15869</v>
      </c>
      <c r="G184" s="322" t="s">
        <v>15869</v>
      </c>
      <c r="H184" s="323" t="s">
        <v>15869</v>
      </c>
      <c r="I184" s="304" t="s">
        <v>15869</v>
      </c>
      <c r="J184" s="304" t="s">
        <v>15869</v>
      </c>
      <c r="K184" s="298"/>
      <c r="L184" s="298"/>
      <c r="M184" s="298"/>
      <c r="N184" s="298"/>
      <c r="O184" s="298"/>
      <c r="P184" s="304"/>
      <c r="Q184" s="30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si="25"/>
        <v>0</v>
      </c>
      <c r="AB184" s="228" t="str">
        <f t="shared" si="26"/>
        <v/>
      </c>
    </row>
    <row r="185" spans="1:28" s="227" customFormat="1" ht="20.399999999999999">
      <c r="A185" s="321"/>
      <c r="B185" s="322" t="s">
        <v>15869</v>
      </c>
      <c r="C185" s="298" t="s">
        <v>15869</v>
      </c>
      <c r="D185" s="322"/>
      <c r="E185" s="322" t="s">
        <v>15869</v>
      </c>
      <c r="F185" s="322" t="s">
        <v>15869</v>
      </c>
      <c r="G185" s="322" t="s">
        <v>15869</v>
      </c>
      <c r="H185" s="323" t="s">
        <v>15869</v>
      </c>
      <c r="I185" s="304" t="s">
        <v>15869</v>
      </c>
      <c r="J185" s="304" t="s">
        <v>15869</v>
      </c>
      <c r="K185" s="298"/>
      <c r="L185" s="298"/>
      <c r="M185" s="298"/>
      <c r="N185" s="298"/>
      <c r="O185" s="298"/>
      <c r="P185" s="304"/>
      <c r="Q185" s="30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si="25"/>
        <v>0</v>
      </c>
      <c r="AB185" s="228" t="str">
        <f t="shared" si="26"/>
        <v/>
      </c>
    </row>
    <row r="186" spans="1:28" s="227" customFormat="1" ht="20.399999999999999">
      <c r="A186" s="321"/>
      <c r="B186" s="322" t="s">
        <v>15869</v>
      </c>
      <c r="C186" s="298" t="s">
        <v>15869</v>
      </c>
      <c r="D186" s="322"/>
      <c r="E186" s="322" t="s">
        <v>15869</v>
      </c>
      <c r="F186" s="322" t="s">
        <v>15869</v>
      </c>
      <c r="G186" s="322" t="s">
        <v>15869</v>
      </c>
      <c r="H186" s="323" t="s">
        <v>15869</v>
      </c>
      <c r="I186" s="304" t="s">
        <v>15869</v>
      </c>
      <c r="J186" s="304" t="s">
        <v>15869</v>
      </c>
      <c r="K186" s="298"/>
      <c r="L186" s="298"/>
      <c r="M186" s="298"/>
      <c r="N186" s="298"/>
      <c r="O186" s="298"/>
      <c r="P186" s="304"/>
      <c r="Q186" s="30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si="25"/>
        <v>0</v>
      </c>
      <c r="AB186" s="228" t="str">
        <f t="shared" si="26"/>
        <v/>
      </c>
    </row>
    <row r="187" spans="1:28" s="227" customFormat="1" ht="20.399999999999999">
      <c r="A187" s="321"/>
      <c r="B187" s="322" t="s">
        <v>15869</v>
      </c>
      <c r="C187" s="298" t="s">
        <v>15869</v>
      </c>
      <c r="D187" s="322"/>
      <c r="E187" s="322" t="s">
        <v>15869</v>
      </c>
      <c r="F187" s="322" t="s">
        <v>15869</v>
      </c>
      <c r="G187" s="322" t="s">
        <v>15869</v>
      </c>
      <c r="H187" s="323" t="s">
        <v>15869</v>
      </c>
      <c r="I187" s="304" t="s">
        <v>15869</v>
      </c>
      <c r="J187" s="304" t="s">
        <v>15869</v>
      </c>
      <c r="K187" s="298"/>
      <c r="L187" s="298"/>
      <c r="M187" s="298"/>
      <c r="N187" s="298"/>
      <c r="O187" s="298"/>
      <c r="P187" s="304"/>
      <c r="Q187" s="30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si="25"/>
        <v>0</v>
      </c>
      <c r="AB187" s="228" t="str">
        <f t="shared" si="26"/>
        <v/>
      </c>
    </row>
    <row r="188" spans="1:28" s="227" customFormat="1" ht="20.399999999999999">
      <c r="A188" s="321"/>
      <c r="B188" s="322" t="s">
        <v>15869</v>
      </c>
      <c r="C188" s="298" t="s">
        <v>15869</v>
      </c>
      <c r="D188" s="322"/>
      <c r="E188" s="322" t="s">
        <v>15869</v>
      </c>
      <c r="F188" s="322" t="s">
        <v>15869</v>
      </c>
      <c r="G188" s="322" t="s">
        <v>15869</v>
      </c>
      <c r="H188" s="323" t="s">
        <v>15869</v>
      </c>
      <c r="I188" s="304" t="s">
        <v>15869</v>
      </c>
      <c r="J188" s="304" t="s">
        <v>15869</v>
      </c>
      <c r="K188" s="298"/>
      <c r="L188" s="298"/>
      <c r="M188" s="298"/>
      <c r="N188" s="298"/>
      <c r="O188" s="298"/>
      <c r="P188" s="304"/>
      <c r="Q188" s="30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si="25"/>
        <v>0</v>
      </c>
      <c r="AB188" s="228" t="str">
        <f t="shared" si="26"/>
        <v/>
      </c>
    </row>
    <row r="189" spans="1:28" s="227" customFormat="1" ht="20.399999999999999">
      <c r="A189" s="321"/>
      <c r="B189" s="322" t="s">
        <v>15869</v>
      </c>
      <c r="C189" s="298" t="s">
        <v>15869</v>
      </c>
      <c r="D189" s="322"/>
      <c r="E189" s="322" t="s">
        <v>15869</v>
      </c>
      <c r="F189" s="322" t="s">
        <v>15869</v>
      </c>
      <c r="G189" s="322" t="s">
        <v>15869</v>
      </c>
      <c r="H189" s="323" t="s">
        <v>15869</v>
      </c>
      <c r="I189" s="304" t="s">
        <v>15869</v>
      </c>
      <c r="J189" s="304" t="s">
        <v>15869</v>
      </c>
      <c r="K189" s="298"/>
      <c r="L189" s="298"/>
      <c r="M189" s="298"/>
      <c r="N189" s="298"/>
      <c r="O189" s="298"/>
      <c r="P189" s="304"/>
      <c r="Q189" s="30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si="25"/>
        <v>0</v>
      </c>
      <c r="AB189" s="228" t="str">
        <f t="shared" si="26"/>
        <v/>
      </c>
    </row>
    <row r="190" spans="1:28" s="227" customFormat="1" ht="20.399999999999999">
      <c r="A190" s="321"/>
      <c r="B190" s="322" t="s">
        <v>15869</v>
      </c>
      <c r="C190" s="298" t="s">
        <v>15869</v>
      </c>
      <c r="D190" s="322"/>
      <c r="E190" s="322" t="s">
        <v>15869</v>
      </c>
      <c r="F190" s="322" t="s">
        <v>15869</v>
      </c>
      <c r="G190" s="322" t="s">
        <v>15869</v>
      </c>
      <c r="H190" s="323" t="s">
        <v>15869</v>
      </c>
      <c r="I190" s="304" t="s">
        <v>15869</v>
      </c>
      <c r="J190" s="304" t="s">
        <v>15869</v>
      </c>
      <c r="K190" s="298"/>
      <c r="L190" s="298"/>
      <c r="M190" s="298"/>
      <c r="N190" s="298"/>
      <c r="O190" s="298"/>
      <c r="P190" s="304"/>
      <c r="Q190" s="30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si="25"/>
        <v>0</v>
      </c>
      <c r="AB190" s="228" t="str">
        <f t="shared" si="26"/>
        <v/>
      </c>
    </row>
    <row r="191" spans="1:28" s="227" customFormat="1" ht="20.399999999999999">
      <c r="A191" s="321"/>
      <c r="B191" s="322" t="s">
        <v>15869</v>
      </c>
      <c r="C191" s="298" t="s">
        <v>15869</v>
      </c>
      <c r="D191" s="322"/>
      <c r="E191" s="322" t="s">
        <v>15869</v>
      </c>
      <c r="F191" s="322" t="s">
        <v>15869</v>
      </c>
      <c r="G191" s="322" t="s">
        <v>15869</v>
      </c>
      <c r="H191" s="323" t="s">
        <v>15869</v>
      </c>
      <c r="I191" s="304" t="s">
        <v>15869</v>
      </c>
      <c r="J191" s="304" t="s">
        <v>15869</v>
      </c>
      <c r="K191" s="298"/>
      <c r="L191" s="298"/>
      <c r="M191" s="298"/>
      <c r="N191" s="298"/>
      <c r="O191" s="298"/>
      <c r="P191" s="304"/>
      <c r="Q191" s="30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si="25"/>
        <v>0</v>
      </c>
      <c r="AB191" s="228" t="str">
        <f t="shared" si="26"/>
        <v/>
      </c>
    </row>
    <row r="192" spans="1:28" s="227" customFormat="1" ht="20.399999999999999">
      <c r="A192" s="321"/>
      <c r="B192" s="322" t="s">
        <v>15869</v>
      </c>
      <c r="C192" s="298" t="s">
        <v>15869</v>
      </c>
      <c r="D192" s="322"/>
      <c r="E192" s="322" t="s">
        <v>15869</v>
      </c>
      <c r="F192" s="322" t="s">
        <v>15869</v>
      </c>
      <c r="G192" s="322" t="s">
        <v>15869</v>
      </c>
      <c r="H192" s="323" t="s">
        <v>15869</v>
      </c>
      <c r="I192" s="304" t="s">
        <v>15869</v>
      </c>
      <c r="J192" s="304" t="s">
        <v>15869</v>
      </c>
      <c r="K192" s="298"/>
      <c r="L192" s="298"/>
      <c r="M192" s="298"/>
      <c r="N192" s="298"/>
      <c r="O192" s="298"/>
      <c r="P192" s="304"/>
      <c r="Q192" s="305"/>
      <c r="R192" s="182" t="str">
        <f ca="1">IF(ISERROR($V192),"",OFFSET('Smelter Look-up'!$C$4,$V192-4,0)&amp;"")</f>
        <v/>
      </c>
      <c r="S192" s="181" t="str">
        <f t="shared" ca="1" si="24"/>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si="25"/>
        <v>0</v>
      </c>
      <c r="AB192" s="228" t="str">
        <f t="shared" si="26"/>
        <v/>
      </c>
    </row>
    <row r="193" spans="1:28" s="227" customFormat="1" ht="20.399999999999999">
      <c r="A193" s="321"/>
      <c r="B193" s="322" t="s">
        <v>15869</v>
      </c>
      <c r="C193" s="298" t="s">
        <v>15869</v>
      </c>
      <c r="D193" s="322"/>
      <c r="E193" s="322" t="s">
        <v>15869</v>
      </c>
      <c r="F193" s="322" t="s">
        <v>15869</v>
      </c>
      <c r="G193" s="322" t="s">
        <v>15869</v>
      </c>
      <c r="H193" s="323" t="s">
        <v>15869</v>
      </c>
      <c r="I193" s="304" t="s">
        <v>15869</v>
      </c>
      <c r="J193" s="304" t="s">
        <v>15869</v>
      </c>
      <c r="K193" s="298"/>
      <c r="L193" s="298"/>
      <c r="M193" s="298"/>
      <c r="N193" s="298"/>
      <c r="O193" s="298"/>
      <c r="P193" s="304"/>
      <c r="Q193" s="305"/>
      <c r="R193" s="182" t="str">
        <f ca="1">IF(ISERROR($V193),"",OFFSET('Smelter Look-up'!$C$4,$V193-4,0)&amp;"")</f>
        <v/>
      </c>
      <c r="S193" s="181" t="str">
        <f t="shared" ca="1" si="24"/>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si="25"/>
        <v>0</v>
      </c>
      <c r="AB193" s="228" t="str">
        <f t="shared" si="26"/>
        <v/>
      </c>
    </row>
    <row r="194" spans="1:28" s="227" customFormat="1" ht="20.399999999999999">
      <c r="A194" s="321"/>
      <c r="B194" s="322" t="s">
        <v>15869</v>
      </c>
      <c r="C194" s="298" t="s">
        <v>15869</v>
      </c>
      <c r="D194" s="322"/>
      <c r="E194" s="322" t="s">
        <v>15869</v>
      </c>
      <c r="F194" s="322" t="s">
        <v>15869</v>
      </c>
      <c r="G194" s="322" t="s">
        <v>15869</v>
      </c>
      <c r="H194" s="323" t="s">
        <v>15869</v>
      </c>
      <c r="I194" s="304" t="s">
        <v>15869</v>
      </c>
      <c r="J194" s="304" t="s">
        <v>15869</v>
      </c>
      <c r="K194" s="298"/>
      <c r="L194" s="298"/>
      <c r="M194" s="298"/>
      <c r="N194" s="298"/>
      <c r="O194" s="298"/>
      <c r="P194" s="304"/>
      <c r="Q194" s="305"/>
      <c r="R194" s="182" t="str">
        <f ca="1">IF(ISERROR($V194),"",OFFSET('Smelter Look-up'!$C$4,$V194-4,0)&amp;"")</f>
        <v/>
      </c>
      <c r="S194" s="181" t="str">
        <f t="shared" ca="1" si="24"/>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si="25"/>
        <v>0</v>
      </c>
      <c r="AB194" s="228" t="str">
        <f t="shared" si="26"/>
        <v/>
      </c>
    </row>
    <row r="195" spans="1:28" s="227" customFormat="1" ht="20.399999999999999">
      <c r="A195" s="321"/>
      <c r="B195" s="322" t="s">
        <v>15869</v>
      </c>
      <c r="C195" s="298" t="s">
        <v>15869</v>
      </c>
      <c r="D195" s="322"/>
      <c r="E195" s="322" t="s">
        <v>15869</v>
      </c>
      <c r="F195" s="322" t="s">
        <v>15869</v>
      </c>
      <c r="G195" s="322" t="s">
        <v>15869</v>
      </c>
      <c r="H195" s="323" t="s">
        <v>15869</v>
      </c>
      <c r="I195" s="304" t="s">
        <v>15869</v>
      </c>
      <c r="J195" s="304" t="s">
        <v>15869</v>
      </c>
      <c r="K195" s="298"/>
      <c r="L195" s="298"/>
      <c r="M195" s="298"/>
      <c r="N195" s="298"/>
      <c r="O195" s="298"/>
      <c r="P195" s="304"/>
      <c r="Q195" s="305"/>
      <c r="R195" s="182" t="str">
        <f ca="1">IF(ISERROR($V195),"",OFFSET('Smelter Look-up'!$C$4,$V195-4,0)&amp;"")</f>
        <v/>
      </c>
      <c r="S195" s="181" t="str">
        <f t="shared" ca="1" si="24"/>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si="25"/>
        <v>0</v>
      </c>
      <c r="AB195" s="228" t="str">
        <f t="shared" si="26"/>
        <v/>
      </c>
    </row>
    <row r="196" spans="1:28" s="227" customFormat="1" ht="20.399999999999999">
      <c r="A196" s="321"/>
      <c r="B196" s="322" t="s">
        <v>15869</v>
      </c>
      <c r="C196" s="298" t="s">
        <v>15869</v>
      </c>
      <c r="D196" s="322"/>
      <c r="E196" s="322" t="s">
        <v>15869</v>
      </c>
      <c r="F196" s="322" t="s">
        <v>15869</v>
      </c>
      <c r="G196" s="322" t="s">
        <v>15869</v>
      </c>
      <c r="H196" s="323" t="s">
        <v>15869</v>
      </c>
      <c r="I196" s="304" t="s">
        <v>15869</v>
      </c>
      <c r="J196" s="304" t="s">
        <v>15869</v>
      </c>
      <c r="K196" s="298"/>
      <c r="L196" s="298"/>
      <c r="M196" s="298"/>
      <c r="N196" s="298"/>
      <c r="O196" s="298"/>
      <c r="P196" s="304"/>
      <c r="Q196" s="305"/>
      <c r="R196" s="182" t="str">
        <f ca="1">IF(ISERROR($V196),"",OFFSET('Smelter Look-up'!$C$4,$V196-4,0)&amp;"")</f>
        <v/>
      </c>
      <c r="S196" s="181" t="str">
        <f t="shared" ca="1" si="24"/>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si="25"/>
        <v>0</v>
      </c>
      <c r="AB196" s="228" t="str">
        <f t="shared" si="26"/>
        <v/>
      </c>
    </row>
    <row r="197" spans="1:28" s="227" customFormat="1" ht="20.399999999999999">
      <c r="A197" s="321"/>
      <c r="B197" s="322" t="s">
        <v>15869</v>
      </c>
      <c r="C197" s="298" t="s">
        <v>15869</v>
      </c>
      <c r="D197" s="322"/>
      <c r="E197" s="322" t="s">
        <v>15869</v>
      </c>
      <c r="F197" s="322" t="s">
        <v>15869</v>
      </c>
      <c r="G197" s="322" t="s">
        <v>15869</v>
      </c>
      <c r="H197" s="323" t="s">
        <v>15869</v>
      </c>
      <c r="I197" s="304" t="s">
        <v>15869</v>
      </c>
      <c r="J197" s="304" t="s">
        <v>15869</v>
      </c>
      <c r="K197" s="298"/>
      <c r="L197" s="298"/>
      <c r="M197" s="298"/>
      <c r="N197" s="298"/>
      <c r="O197" s="298"/>
      <c r="P197" s="304"/>
      <c r="Q197" s="305"/>
      <c r="R197" s="182" t="str">
        <f ca="1">IF(ISERROR($V197),"",OFFSET('Smelter Look-up'!$C$4,$V197-4,0)&amp;"")</f>
        <v/>
      </c>
      <c r="S197" s="181" t="str">
        <f t="shared" ref="S197" ca="1" si="27">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 si="28">IF(AND(C197="Smelter not listed",OR(LEN(D197)=0,LEN(E197)=0)),1,0)</f>
        <v>0</v>
      </c>
      <c r="AB197" s="228" t="str">
        <f t="shared" ref="AB197" si="29">B197&amp;C197</f>
        <v/>
      </c>
    </row>
    <row r="198" spans="1:28" s="227" customFormat="1" ht="20.399999999999999">
      <c r="A198" s="321"/>
      <c r="B198" s="322" t="s">
        <v>15869</v>
      </c>
      <c r="C198" s="298" t="s">
        <v>15869</v>
      </c>
      <c r="D198" s="322"/>
      <c r="E198" s="322" t="s">
        <v>15869</v>
      </c>
      <c r="F198" s="322" t="s">
        <v>15869</v>
      </c>
      <c r="G198" s="322" t="s">
        <v>15869</v>
      </c>
      <c r="H198" s="323" t="s">
        <v>15869</v>
      </c>
      <c r="I198" s="304" t="s">
        <v>15869</v>
      </c>
      <c r="J198" s="304" t="s">
        <v>15869</v>
      </c>
      <c r="K198" s="298"/>
      <c r="L198" s="298"/>
      <c r="M198" s="298"/>
      <c r="N198" s="298"/>
      <c r="O198" s="298"/>
      <c r="P198" s="304"/>
      <c r="Q198" s="305"/>
      <c r="R198" s="182" t="str">
        <f ca="1">IF(ISERROR($V198),"",OFFSET('Smelter Look-up'!$C$4,$V198-4,0)&amp;"")</f>
        <v/>
      </c>
      <c r="S198" s="181" t="str">
        <f t="shared" ref="S198:S229" ca="1" si="30">IF(B198="","",IF(ISERROR(MATCH($E198,CL,0)),"Unknown",INDIRECT("'C'!$A$"&amp;MATCH($E198,CL,0)+1)))</f>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ref="X198:X229" si="31">IF(AND(C198="Smelter not listed",OR(LEN(D198)=0,LEN(E198)=0)),1,0)</f>
        <v>0</v>
      </c>
      <c r="AB198" s="228" t="str">
        <f t="shared" ref="AB198:AB229" si="32">B198&amp;C198</f>
        <v/>
      </c>
    </row>
    <row r="199" spans="1:28" s="227" customFormat="1" ht="20.399999999999999">
      <c r="A199" s="321"/>
      <c r="B199" s="322" t="s">
        <v>15869</v>
      </c>
      <c r="C199" s="298" t="s">
        <v>15869</v>
      </c>
      <c r="D199" s="322"/>
      <c r="E199" s="322" t="s">
        <v>15869</v>
      </c>
      <c r="F199" s="322" t="s">
        <v>15869</v>
      </c>
      <c r="G199" s="322" t="s">
        <v>15869</v>
      </c>
      <c r="H199" s="323" t="s">
        <v>15869</v>
      </c>
      <c r="I199" s="304" t="s">
        <v>15869</v>
      </c>
      <c r="J199" s="304" t="s">
        <v>15869</v>
      </c>
      <c r="K199" s="298"/>
      <c r="L199" s="298"/>
      <c r="M199" s="298"/>
      <c r="N199" s="298"/>
      <c r="O199" s="298"/>
      <c r="P199" s="304"/>
      <c r="Q199" s="30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si="31"/>
        <v>0</v>
      </c>
      <c r="AB199" s="228" t="str">
        <f t="shared" si="32"/>
        <v/>
      </c>
    </row>
    <row r="200" spans="1:28" s="227" customFormat="1" ht="20.399999999999999">
      <c r="A200" s="321"/>
      <c r="B200" s="322" t="s">
        <v>15869</v>
      </c>
      <c r="C200" s="298" t="s">
        <v>15869</v>
      </c>
      <c r="D200" s="322"/>
      <c r="E200" s="322" t="s">
        <v>15869</v>
      </c>
      <c r="F200" s="322" t="s">
        <v>15869</v>
      </c>
      <c r="G200" s="322" t="s">
        <v>15869</v>
      </c>
      <c r="H200" s="323" t="s">
        <v>15869</v>
      </c>
      <c r="I200" s="304" t="s">
        <v>15869</v>
      </c>
      <c r="J200" s="304" t="s">
        <v>15869</v>
      </c>
      <c r="K200" s="298"/>
      <c r="L200" s="298"/>
      <c r="M200" s="298"/>
      <c r="N200" s="298"/>
      <c r="O200" s="298"/>
      <c r="P200" s="304"/>
      <c r="Q200" s="30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si="31"/>
        <v>0</v>
      </c>
      <c r="AB200" s="228" t="str">
        <f t="shared" si="32"/>
        <v/>
      </c>
    </row>
    <row r="201" spans="1:28" s="227" customFormat="1" ht="20.399999999999999">
      <c r="A201" s="321"/>
      <c r="B201" s="322" t="s">
        <v>15869</v>
      </c>
      <c r="C201" s="298" t="s">
        <v>15869</v>
      </c>
      <c r="D201" s="322"/>
      <c r="E201" s="322" t="s">
        <v>15869</v>
      </c>
      <c r="F201" s="322" t="s">
        <v>15869</v>
      </c>
      <c r="G201" s="322" t="s">
        <v>15869</v>
      </c>
      <c r="H201" s="323" t="s">
        <v>15869</v>
      </c>
      <c r="I201" s="304" t="s">
        <v>15869</v>
      </c>
      <c r="J201" s="304" t="s">
        <v>15869</v>
      </c>
      <c r="K201" s="298"/>
      <c r="L201" s="298"/>
      <c r="M201" s="298"/>
      <c r="N201" s="298"/>
      <c r="O201" s="298"/>
      <c r="P201" s="304"/>
      <c r="Q201" s="30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si="31"/>
        <v>0</v>
      </c>
      <c r="AB201" s="228" t="str">
        <f t="shared" si="32"/>
        <v/>
      </c>
    </row>
    <row r="202" spans="1:28" s="227" customFormat="1" ht="20.399999999999999">
      <c r="A202" s="321"/>
      <c r="B202" s="322" t="s">
        <v>15869</v>
      </c>
      <c r="C202" s="298" t="s">
        <v>15869</v>
      </c>
      <c r="D202" s="322"/>
      <c r="E202" s="322" t="s">
        <v>15869</v>
      </c>
      <c r="F202" s="322" t="s">
        <v>15869</v>
      </c>
      <c r="G202" s="322" t="s">
        <v>15869</v>
      </c>
      <c r="H202" s="323" t="s">
        <v>15869</v>
      </c>
      <c r="I202" s="304" t="s">
        <v>15869</v>
      </c>
      <c r="J202" s="304" t="s">
        <v>15869</v>
      </c>
      <c r="K202" s="298"/>
      <c r="L202" s="298"/>
      <c r="M202" s="298"/>
      <c r="N202" s="298"/>
      <c r="O202" s="298"/>
      <c r="P202" s="304"/>
      <c r="Q202" s="30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si="31"/>
        <v>0</v>
      </c>
      <c r="AB202" s="228" t="str">
        <f t="shared" si="32"/>
        <v/>
      </c>
    </row>
    <row r="203" spans="1:28" s="227" customFormat="1" ht="20.399999999999999">
      <c r="A203" s="321"/>
      <c r="B203" s="322" t="s">
        <v>15869</v>
      </c>
      <c r="C203" s="298" t="s">
        <v>15869</v>
      </c>
      <c r="D203" s="322"/>
      <c r="E203" s="322" t="s">
        <v>15869</v>
      </c>
      <c r="F203" s="322" t="s">
        <v>15869</v>
      </c>
      <c r="G203" s="322" t="s">
        <v>15869</v>
      </c>
      <c r="H203" s="323" t="s">
        <v>15869</v>
      </c>
      <c r="I203" s="304" t="s">
        <v>15869</v>
      </c>
      <c r="J203" s="304" t="s">
        <v>15869</v>
      </c>
      <c r="K203" s="298"/>
      <c r="L203" s="298"/>
      <c r="M203" s="298"/>
      <c r="N203" s="298"/>
      <c r="O203" s="298"/>
      <c r="P203" s="304"/>
      <c r="Q203" s="30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si="31"/>
        <v>0</v>
      </c>
      <c r="AB203" s="228" t="str">
        <f t="shared" si="32"/>
        <v/>
      </c>
    </row>
    <row r="204" spans="1:28" s="227" customFormat="1" ht="20.399999999999999">
      <c r="A204" s="321"/>
      <c r="B204" s="322" t="s">
        <v>15869</v>
      </c>
      <c r="C204" s="298" t="s">
        <v>15869</v>
      </c>
      <c r="D204" s="322"/>
      <c r="E204" s="322" t="s">
        <v>15869</v>
      </c>
      <c r="F204" s="322" t="s">
        <v>15869</v>
      </c>
      <c r="G204" s="322" t="s">
        <v>15869</v>
      </c>
      <c r="H204" s="323" t="s">
        <v>15869</v>
      </c>
      <c r="I204" s="304" t="s">
        <v>15869</v>
      </c>
      <c r="J204" s="304" t="s">
        <v>15869</v>
      </c>
      <c r="K204" s="298"/>
      <c r="L204" s="298"/>
      <c r="M204" s="298"/>
      <c r="N204" s="298"/>
      <c r="O204" s="298"/>
      <c r="P204" s="304"/>
      <c r="Q204" s="30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si="31"/>
        <v>0</v>
      </c>
      <c r="AB204" s="228" t="str">
        <f t="shared" si="32"/>
        <v/>
      </c>
    </row>
    <row r="205" spans="1:28" s="227" customFormat="1" ht="20.399999999999999">
      <c r="A205" s="321"/>
      <c r="B205" s="322" t="s">
        <v>15869</v>
      </c>
      <c r="C205" s="298" t="s">
        <v>15869</v>
      </c>
      <c r="D205" s="322"/>
      <c r="E205" s="322" t="s">
        <v>15869</v>
      </c>
      <c r="F205" s="322" t="s">
        <v>15869</v>
      </c>
      <c r="G205" s="322" t="s">
        <v>15869</v>
      </c>
      <c r="H205" s="323" t="s">
        <v>15869</v>
      </c>
      <c r="I205" s="304" t="s">
        <v>15869</v>
      </c>
      <c r="J205" s="304" t="s">
        <v>15869</v>
      </c>
      <c r="K205" s="298"/>
      <c r="L205" s="298"/>
      <c r="M205" s="298"/>
      <c r="N205" s="298"/>
      <c r="O205" s="298"/>
      <c r="P205" s="304"/>
      <c r="Q205" s="30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si="31"/>
        <v>0</v>
      </c>
      <c r="AB205" s="228" t="str">
        <f t="shared" si="32"/>
        <v/>
      </c>
    </row>
    <row r="206" spans="1:28" s="227" customFormat="1" ht="20.399999999999999">
      <c r="A206" s="321"/>
      <c r="B206" s="322" t="s">
        <v>15869</v>
      </c>
      <c r="C206" s="298" t="s">
        <v>15869</v>
      </c>
      <c r="D206" s="322"/>
      <c r="E206" s="322" t="s">
        <v>15869</v>
      </c>
      <c r="F206" s="322" t="s">
        <v>15869</v>
      </c>
      <c r="G206" s="322" t="s">
        <v>15869</v>
      </c>
      <c r="H206" s="323" t="s">
        <v>15869</v>
      </c>
      <c r="I206" s="304" t="s">
        <v>15869</v>
      </c>
      <c r="J206" s="304" t="s">
        <v>15869</v>
      </c>
      <c r="K206" s="298"/>
      <c r="L206" s="298"/>
      <c r="M206" s="298"/>
      <c r="N206" s="298"/>
      <c r="O206" s="298"/>
      <c r="P206" s="304"/>
      <c r="Q206" s="30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si="31"/>
        <v>0</v>
      </c>
      <c r="AB206" s="228" t="str">
        <f t="shared" si="32"/>
        <v/>
      </c>
    </row>
    <row r="207" spans="1:28" s="227" customFormat="1" ht="20.399999999999999">
      <c r="A207" s="321"/>
      <c r="B207" s="322" t="s">
        <v>15869</v>
      </c>
      <c r="C207" s="298" t="s">
        <v>15869</v>
      </c>
      <c r="D207" s="322"/>
      <c r="E207" s="322" t="s">
        <v>15869</v>
      </c>
      <c r="F207" s="322" t="s">
        <v>15869</v>
      </c>
      <c r="G207" s="322" t="s">
        <v>15869</v>
      </c>
      <c r="H207" s="323" t="s">
        <v>15869</v>
      </c>
      <c r="I207" s="304" t="s">
        <v>15869</v>
      </c>
      <c r="J207" s="304" t="s">
        <v>15869</v>
      </c>
      <c r="K207" s="298"/>
      <c r="L207" s="298"/>
      <c r="M207" s="298"/>
      <c r="N207" s="298"/>
      <c r="O207" s="298"/>
      <c r="P207" s="304"/>
      <c r="Q207" s="30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si="31"/>
        <v>0</v>
      </c>
      <c r="AB207" s="228" t="str">
        <f t="shared" si="32"/>
        <v/>
      </c>
    </row>
    <row r="208" spans="1:28" s="227" customFormat="1" ht="20.399999999999999">
      <c r="A208" s="321"/>
      <c r="B208" s="322" t="s">
        <v>15869</v>
      </c>
      <c r="C208" s="298" t="s">
        <v>15869</v>
      </c>
      <c r="D208" s="322"/>
      <c r="E208" s="322" t="s">
        <v>15869</v>
      </c>
      <c r="F208" s="322" t="s">
        <v>15869</v>
      </c>
      <c r="G208" s="322" t="s">
        <v>15869</v>
      </c>
      <c r="H208" s="323" t="s">
        <v>15869</v>
      </c>
      <c r="I208" s="304" t="s">
        <v>15869</v>
      </c>
      <c r="J208" s="304" t="s">
        <v>15869</v>
      </c>
      <c r="K208" s="298"/>
      <c r="L208" s="298"/>
      <c r="M208" s="298"/>
      <c r="N208" s="298"/>
      <c r="O208" s="298"/>
      <c r="P208" s="304"/>
      <c r="Q208" s="30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si="31"/>
        <v>0</v>
      </c>
      <c r="AB208" s="228" t="str">
        <f t="shared" si="32"/>
        <v/>
      </c>
    </row>
    <row r="209" spans="1:28" s="227" customFormat="1" ht="20.399999999999999">
      <c r="A209" s="321"/>
      <c r="B209" s="322" t="s">
        <v>15869</v>
      </c>
      <c r="C209" s="298" t="s">
        <v>15869</v>
      </c>
      <c r="D209" s="322"/>
      <c r="E209" s="322" t="s">
        <v>15869</v>
      </c>
      <c r="F209" s="322" t="s">
        <v>15869</v>
      </c>
      <c r="G209" s="322" t="s">
        <v>15869</v>
      </c>
      <c r="H209" s="323" t="s">
        <v>15869</v>
      </c>
      <c r="I209" s="304" t="s">
        <v>15869</v>
      </c>
      <c r="J209" s="304" t="s">
        <v>15869</v>
      </c>
      <c r="K209" s="298"/>
      <c r="L209" s="298"/>
      <c r="M209" s="298"/>
      <c r="N209" s="298"/>
      <c r="O209" s="298"/>
      <c r="P209" s="304"/>
      <c r="Q209" s="30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si="31"/>
        <v>0</v>
      </c>
      <c r="AB209" s="228" t="str">
        <f t="shared" si="32"/>
        <v/>
      </c>
    </row>
    <row r="210" spans="1:28" s="227" customFormat="1" ht="20.399999999999999">
      <c r="A210" s="321"/>
      <c r="B210" s="322" t="s">
        <v>15869</v>
      </c>
      <c r="C210" s="298" t="s">
        <v>15869</v>
      </c>
      <c r="D210" s="322"/>
      <c r="E210" s="322" t="s">
        <v>15869</v>
      </c>
      <c r="F210" s="322" t="s">
        <v>15869</v>
      </c>
      <c r="G210" s="322" t="s">
        <v>15869</v>
      </c>
      <c r="H210" s="323" t="s">
        <v>15869</v>
      </c>
      <c r="I210" s="304" t="s">
        <v>15869</v>
      </c>
      <c r="J210" s="304" t="s">
        <v>15869</v>
      </c>
      <c r="K210" s="298"/>
      <c r="L210" s="298"/>
      <c r="M210" s="298"/>
      <c r="N210" s="298"/>
      <c r="O210" s="298"/>
      <c r="P210" s="304"/>
      <c r="Q210" s="30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si="31"/>
        <v>0</v>
      </c>
      <c r="AB210" s="228" t="str">
        <f t="shared" si="32"/>
        <v/>
      </c>
    </row>
    <row r="211" spans="1:28" s="227" customFormat="1" ht="20.399999999999999">
      <c r="A211" s="321"/>
      <c r="B211" s="322" t="s">
        <v>15869</v>
      </c>
      <c r="C211" s="298" t="s">
        <v>15869</v>
      </c>
      <c r="D211" s="322"/>
      <c r="E211" s="322" t="s">
        <v>15869</v>
      </c>
      <c r="F211" s="322" t="s">
        <v>15869</v>
      </c>
      <c r="G211" s="322" t="s">
        <v>15869</v>
      </c>
      <c r="H211" s="323" t="s">
        <v>15869</v>
      </c>
      <c r="I211" s="304" t="s">
        <v>15869</v>
      </c>
      <c r="J211" s="304" t="s">
        <v>15869</v>
      </c>
      <c r="K211" s="298"/>
      <c r="L211" s="298"/>
      <c r="M211" s="298"/>
      <c r="N211" s="298"/>
      <c r="O211" s="298"/>
      <c r="P211" s="304"/>
      <c r="Q211" s="30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si="31"/>
        <v>0</v>
      </c>
      <c r="AB211" s="228" t="str">
        <f t="shared" si="32"/>
        <v/>
      </c>
    </row>
    <row r="212" spans="1:28" s="227" customFormat="1" ht="20.399999999999999">
      <c r="A212" s="321"/>
      <c r="B212" s="322" t="s">
        <v>15869</v>
      </c>
      <c r="C212" s="298" t="s">
        <v>15869</v>
      </c>
      <c r="D212" s="322"/>
      <c r="E212" s="322" t="s">
        <v>15869</v>
      </c>
      <c r="F212" s="322" t="s">
        <v>15869</v>
      </c>
      <c r="G212" s="322" t="s">
        <v>15869</v>
      </c>
      <c r="H212" s="323" t="s">
        <v>15869</v>
      </c>
      <c r="I212" s="304" t="s">
        <v>15869</v>
      </c>
      <c r="J212" s="304" t="s">
        <v>15869</v>
      </c>
      <c r="K212" s="298"/>
      <c r="L212" s="298"/>
      <c r="M212" s="298"/>
      <c r="N212" s="298"/>
      <c r="O212" s="298"/>
      <c r="P212" s="304"/>
      <c r="Q212" s="30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si="31"/>
        <v>0</v>
      </c>
      <c r="AB212" s="228" t="str">
        <f t="shared" si="32"/>
        <v/>
      </c>
    </row>
    <row r="213" spans="1:28" s="227" customFormat="1" ht="20.399999999999999">
      <c r="A213" s="321"/>
      <c r="B213" s="322" t="s">
        <v>15869</v>
      </c>
      <c r="C213" s="298" t="s">
        <v>15869</v>
      </c>
      <c r="D213" s="322"/>
      <c r="E213" s="322" t="s">
        <v>15869</v>
      </c>
      <c r="F213" s="322" t="s">
        <v>15869</v>
      </c>
      <c r="G213" s="322" t="s">
        <v>15869</v>
      </c>
      <c r="H213" s="323" t="s">
        <v>15869</v>
      </c>
      <c r="I213" s="304" t="s">
        <v>15869</v>
      </c>
      <c r="J213" s="304" t="s">
        <v>15869</v>
      </c>
      <c r="K213" s="298"/>
      <c r="L213" s="298"/>
      <c r="M213" s="298"/>
      <c r="N213" s="298"/>
      <c r="O213" s="298"/>
      <c r="P213" s="304"/>
      <c r="Q213" s="30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si="31"/>
        <v>0</v>
      </c>
      <c r="AB213" s="228" t="str">
        <f t="shared" si="32"/>
        <v/>
      </c>
    </row>
    <row r="214" spans="1:28" s="227" customFormat="1" ht="20.399999999999999">
      <c r="A214" s="321"/>
      <c r="B214" s="322" t="s">
        <v>15869</v>
      </c>
      <c r="C214" s="298" t="s">
        <v>15869</v>
      </c>
      <c r="D214" s="322"/>
      <c r="E214" s="322" t="s">
        <v>15869</v>
      </c>
      <c r="F214" s="322" t="s">
        <v>15869</v>
      </c>
      <c r="G214" s="322" t="s">
        <v>15869</v>
      </c>
      <c r="H214" s="323" t="s">
        <v>15869</v>
      </c>
      <c r="I214" s="304" t="s">
        <v>15869</v>
      </c>
      <c r="J214" s="304" t="s">
        <v>15869</v>
      </c>
      <c r="K214" s="298"/>
      <c r="L214" s="298"/>
      <c r="M214" s="298"/>
      <c r="N214" s="298"/>
      <c r="O214" s="298"/>
      <c r="P214" s="304"/>
      <c r="Q214" s="30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si="31"/>
        <v>0</v>
      </c>
      <c r="AB214" s="228" t="str">
        <f t="shared" si="32"/>
        <v/>
      </c>
    </row>
    <row r="215" spans="1:28" s="227" customFormat="1" ht="20.399999999999999">
      <c r="A215" s="321"/>
      <c r="B215" s="322" t="s">
        <v>15869</v>
      </c>
      <c r="C215" s="298" t="s">
        <v>15869</v>
      </c>
      <c r="D215" s="322"/>
      <c r="E215" s="322" t="s">
        <v>15869</v>
      </c>
      <c r="F215" s="322" t="s">
        <v>15869</v>
      </c>
      <c r="G215" s="322" t="s">
        <v>15869</v>
      </c>
      <c r="H215" s="323" t="s">
        <v>15869</v>
      </c>
      <c r="I215" s="304" t="s">
        <v>15869</v>
      </c>
      <c r="J215" s="304" t="s">
        <v>15869</v>
      </c>
      <c r="K215" s="298"/>
      <c r="L215" s="298"/>
      <c r="M215" s="298"/>
      <c r="N215" s="298"/>
      <c r="O215" s="298"/>
      <c r="P215" s="304"/>
      <c r="Q215" s="30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si="31"/>
        <v>0</v>
      </c>
      <c r="AB215" s="228" t="str">
        <f t="shared" si="32"/>
        <v/>
      </c>
    </row>
    <row r="216" spans="1:28" s="227" customFormat="1" ht="20.399999999999999">
      <c r="A216" s="321"/>
      <c r="B216" s="322" t="s">
        <v>15869</v>
      </c>
      <c r="C216" s="298" t="s">
        <v>15869</v>
      </c>
      <c r="D216" s="322"/>
      <c r="E216" s="322" t="s">
        <v>15869</v>
      </c>
      <c r="F216" s="322" t="s">
        <v>15869</v>
      </c>
      <c r="G216" s="322" t="s">
        <v>15869</v>
      </c>
      <c r="H216" s="323" t="s">
        <v>15869</v>
      </c>
      <c r="I216" s="304" t="s">
        <v>15869</v>
      </c>
      <c r="J216" s="304" t="s">
        <v>15869</v>
      </c>
      <c r="K216" s="298"/>
      <c r="L216" s="298"/>
      <c r="M216" s="298"/>
      <c r="N216" s="298"/>
      <c r="O216" s="298"/>
      <c r="P216" s="304"/>
      <c r="Q216" s="30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si="31"/>
        <v>0</v>
      </c>
      <c r="AB216" s="228" t="str">
        <f t="shared" si="32"/>
        <v/>
      </c>
    </row>
    <row r="217" spans="1:28" s="227" customFormat="1" ht="20.399999999999999">
      <c r="A217" s="321"/>
      <c r="B217" s="322" t="s">
        <v>15869</v>
      </c>
      <c r="C217" s="298" t="s">
        <v>15869</v>
      </c>
      <c r="D217" s="322"/>
      <c r="E217" s="322" t="s">
        <v>15869</v>
      </c>
      <c r="F217" s="322" t="s">
        <v>15869</v>
      </c>
      <c r="G217" s="322" t="s">
        <v>15869</v>
      </c>
      <c r="H217" s="323" t="s">
        <v>15869</v>
      </c>
      <c r="I217" s="304" t="s">
        <v>15869</v>
      </c>
      <c r="J217" s="304" t="s">
        <v>15869</v>
      </c>
      <c r="K217" s="298"/>
      <c r="L217" s="298"/>
      <c r="M217" s="298"/>
      <c r="N217" s="298"/>
      <c r="O217" s="298"/>
      <c r="P217" s="304"/>
      <c r="Q217" s="30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si="31"/>
        <v>0</v>
      </c>
      <c r="AB217" s="228" t="str">
        <f t="shared" si="32"/>
        <v/>
      </c>
    </row>
    <row r="218" spans="1:28" s="227" customFormat="1" ht="20.399999999999999">
      <c r="A218" s="321"/>
      <c r="B218" s="322" t="s">
        <v>15869</v>
      </c>
      <c r="C218" s="298" t="s">
        <v>15869</v>
      </c>
      <c r="D218" s="322"/>
      <c r="E218" s="322" t="s">
        <v>15869</v>
      </c>
      <c r="F218" s="322" t="s">
        <v>15869</v>
      </c>
      <c r="G218" s="322" t="s">
        <v>15869</v>
      </c>
      <c r="H218" s="323" t="s">
        <v>15869</v>
      </c>
      <c r="I218" s="304" t="s">
        <v>15869</v>
      </c>
      <c r="J218" s="304" t="s">
        <v>15869</v>
      </c>
      <c r="K218" s="298"/>
      <c r="L218" s="298"/>
      <c r="M218" s="298"/>
      <c r="N218" s="298"/>
      <c r="O218" s="298"/>
      <c r="P218" s="304"/>
      <c r="Q218" s="30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si="31"/>
        <v>0</v>
      </c>
      <c r="AB218" s="228" t="str">
        <f t="shared" si="32"/>
        <v/>
      </c>
    </row>
    <row r="219" spans="1:28" s="227" customFormat="1" ht="20.399999999999999">
      <c r="A219" s="321"/>
      <c r="B219" s="322" t="s">
        <v>15869</v>
      </c>
      <c r="C219" s="298" t="s">
        <v>15869</v>
      </c>
      <c r="D219" s="322"/>
      <c r="E219" s="322" t="s">
        <v>15869</v>
      </c>
      <c r="F219" s="322" t="s">
        <v>15869</v>
      </c>
      <c r="G219" s="322" t="s">
        <v>15869</v>
      </c>
      <c r="H219" s="323" t="s">
        <v>15869</v>
      </c>
      <c r="I219" s="304" t="s">
        <v>15869</v>
      </c>
      <c r="J219" s="304" t="s">
        <v>15869</v>
      </c>
      <c r="K219" s="298"/>
      <c r="L219" s="298"/>
      <c r="M219" s="298"/>
      <c r="N219" s="298"/>
      <c r="O219" s="298"/>
      <c r="P219" s="304"/>
      <c r="Q219" s="30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si="31"/>
        <v>0</v>
      </c>
      <c r="AB219" s="228" t="str">
        <f t="shared" si="32"/>
        <v/>
      </c>
    </row>
    <row r="220" spans="1:28" s="227" customFormat="1" ht="20.399999999999999">
      <c r="A220" s="321"/>
      <c r="B220" s="322" t="s">
        <v>15869</v>
      </c>
      <c r="C220" s="298" t="s">
        <v>15869</v>
      </c>
      <c r="D220" s="322"/>
      <c r="E220" s="322" t="s">
        <v>15869</v>
      </c>
      <c r="F220" s="322" t="s">
        <v>15869</v>
      </c>
      <c r="G220" s="322" t="s">
        <v>15869</v>
      </c>
      <c r="H220" s="323" t="s">
        <v>15869</v>
      </c>
      <c r="I220" s="304" t="s">
        <v>15869</v>
      </c>
      <c r="J220" s="304" t="s">
        <v>15869</v>
      </c>
      <c r="K220" s="298"/>
      <c r="L220" s="298"/>
      <c r="M220" s="298"/>
      <c r="N220" s="298"/>
      <c r="O220" s="298"/>
      <c r="P220" s="304"/>
      <c r="Q220" s="30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si="31"/>
        <v>0</v>
      </c>
      <c r="AB220" s="228" t="str">
        <f t="shared" si="32"/>
        <v/>
      </c>
    </row>
    <row r="221" spans="1:28" s="227" customFormat="1" ht="20.399999999999999">
      <c r="A221" s="321"/>
      <c r="B221" s="322" t="s">
        <v>15869</v>
      </c>
      <c r="C221" s="298" t="s">
        <v>15869</v>
      </c>
      <c r="D221" s="322"/>
      <c r="E221" s="322" t="s">
        <v>15869</v>
      </c>
      <c r="F221" s="322" t="s">
        <v>15869</v>
      </c>
      <c r="G221" s="322" t="s">
        <v>15869</v>
      </c>
      <c r="H221" s="323" t="s">
        <v>15869</v>
      </c>
      <c r="I221" s="304" t="s">
        <v>15869</v>
      </c>
      <c r="J221" s="304" t="s">
        <v>15869</v>
      </c>
      <c r="K221" s="298"/>
      <c r="L221" s="298"/>
      <c r="M221" s="298"/>
      <c r="N221" s="298"/>
      <c r="O221" s="298"/>
      <c r="P221" s="304"/>
      <c r="Q221" s="30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si="31"/>
        <v>0</v>
      </c>
      <c r="AB221" s="228" t="str">
        <f t="shared" si="32"/>
        <v/>
      </c>
    </row>
    <row r="222" spans="1:28" s="227" customFormat="1" ht="20.399999999999999">
      <c r="A222" s="321"/>
      <c r="B222" s="322" t="s">
        <v>15869</v>
      </c>
      <c r="C222" s="298" t="s">
        <v>15869</v>
      </c>
      <c r="D222" s="322"/>
      <c r="E222" s="322" t="s">
        <v>15869</v>
      </c>
      <c r="F222" s="322" t="s">
        <v>15869</v>
      </c>
      <c r="G222" s="322" t="s">
        <v>15869</v>
      </c>
      <c r="H222" s="323" t="s">
        <v>15869</v>
      </c>
      <c r="I222" s="304" t="s">
        <v>15869</v>
      </c>
      <c r="J222" s="304" t="s">
        <v>15869</v>
      </c>
      <c r="K222" s="298"/>
      <c r="L222" s="298"/>
      <c r="M222" s="298"/>
      <c r="N222" s="298"/>
      <c r="O222" s="298"/>
      <c r="P222" s="304"/>
      <c r="Q222" s="30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si="31"/>
        <v>0</v>
      </c>
      <c r="AB222" s="228" t="str">
        <f t="shared" si="32"/>
        <v/>
      </c>
    </row>
    <row r="223" spans="1:28" s="227" customFormat="1" ht="20.399999999999999">
      <c r="A223" s="321"/>
      <c r="B223" s="322" t="s">
        <v>15869</v>
      </c>
      <c r="C223" s="298" t="s">
        <v>15869</v>
      </c>
      <c r="D223" s="322"/>
      <c r="E223" s="322" t="s">
        <v>15869</v>
      </c>
      <c r="F223" s="322" t="s">
        <v>15869</v>
      </c>
      <c r="G223" s="322" t="s">
        <v>15869</v>
      </c>
      <c r="H223" s="323" t="s">
        <v>15869</v>
      </c>
      <c r="I223" s="304" t="s">
        <v>15869</v>
      </c>
      <c r="J223" s="304" t="s">
        <v>15869</v>
      </c>
      <c r="K223" s="298"/>
      <c r="L223" s="298"/>
      <c r="M223" s="298"/>
      <c r="N223" s="298"/>
      <c r="O223" s="298"/>
      <c r="P223" s="304"/>
      <c r="Q223" s="30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si="31"/>
        <v>0</v>
      </c>
      <c r="AB223" s="228" t="str">
        <f t="shared" si="32"/>
        <v/>
      </c>
    </row>
    <row r="224" spans="1:28" s="227" customFormat="1" ht="20.399999999999999">
      <c r="A224" s="321"/>
      <c r="B224" s="322" t="s">
        <v>15869</v>
      </c>
      <c r="C224" s="298" t="s">
        <v>15869</v>
      </c>
      <c r="D224" s="322"/>
      <c r="E224" s="322" t="s">
        <v>15869</v>
      </c>
      <c r="F224" s="322" t="s">
        <v>15869</v>
      </c>
      <c r="G224" s="322" t="s">
        <v>15869</v>
      </c>
      <c r="H224" s="323" t="s">
        <v>15869</v>
      </c>
      <c r="I224" s="304" t="s">
        <v>15869</v>
      </c>
      <c r="J224" s="304" t="s">
        <v>15869</v>
      </c>
      <c r="K224" s="298"/>
      <c r="L224" s="298"/>
      <c r="M224" s="298"/>
      <c r="N224" s="298"/>
      <c r="O224" s="298"/>
      <c r="P224" s="304"/>
      <c r="Q224" s="30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si="31"/>
        <v>0</v>
      </c>
      <c r="AB224" s="228" t="str">
        <f t="shared" si="32"/>
        <v/>
      </c>
    </row>
    <row r="225" spans="1:28" s="227" customFormat="1" ht="20.399999999999999">
      <c r="A225" s="321"/>
      <c r="B225" s="322" t="s">
        <v>15869</v>
      </c>
      <c r="C225" s="298" t="s">
        <v>15869</v>
      </c>
      <c r="D225" s="322"/>
      <c r="E225" s="322" t="s">
        <v>15869</v>
      </c>
      <c r="F225" s="322" t="s">
        <v>15869</v>
      </c>
      <c r="G225" s="322" t="s">
        <v>15869</v>
      </c>
      <c r="H225" s="323" t="s">
        <v>15869</v>
      </c>
      <c r="I225" s="304" t="s">
        <v>15869</v>
      </c>
      <c r="J225" s="304" t="s">
        <v>15869</v>
      </c>
      <c r="K225" s="298"/>
      <c r="L225" s="298"/>
      <c r="M225" s="298"/>
      <c r="N225" s="298"/>
      <c r="O225" s="298"/>
      <c r="P225" s="304"/>
      <c r="Q225" s="30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si="31"/>
        <v>0</v>
      </c>
      <c r="AB225" s="228" t="str">
        <f t="shared" si="32"/>
        <v/>
      </c>
    </row>
    <row r="226" spans="1:28" s="227" customFormat="1" ht="20.399999999999999">
      <c r="A226" s="321"/>
      <c r="B226" s="322" t="s">
        <v>15869</v>
      </c>
      <c r="C226" s="298" t="s">
        <v>15869</v>
      </c>
      <c r="D226" s="322"/>
      <c r="E226" s="322" t="s">
        <v>15869</v>
      </c>
      <c r="F226" s="322" t="s">
        <v>15869</v>
      </c>
      <c r="G226" s="322" t="s">
        <v>15869</v>
      </c>
      <c r="H226" s="323" t="s">
        <v>15869</v>
      </c>
      <c r="I226" s="304" t="s">
        <v>15869</v>
      </c>
      <c r="J226" s="304" t="s">
        <v>15869</v>
      </c>
      <c r="K226" s="298"/>
      <c r="L226" s="298"/>
      <c r="M226" s="298"/>
      <c r="N226" s="298"/>
      <c r="O226" s="298"/>
      <c r="P226" s="304"/>
      <c r="Q226" s="30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si="31"/>
        <v>0</v>
      </c>
      <c r="AB226" s="228" t="str">
        <f t="shared" si="32"/>
        <v/>
      </c>
    </row>
    <row r="227" spans="1:28" s="227" customFormat="1" ht="20.399999999999999">
      <c r="A227" s="321"/>
      <c r="B227" s="322" t="s">
        <v>15869</v>
      </c>
      <c r="C227" s="298" t="s">
        <v>15869</v>
      </c>
      <c r="D227" s="322"/>
      <c r="E227" s="322" t="s">
        <v>15869</v>
      </c>
      <c r="F227" s="322" t="s">
        <v>15869</v>
      </c>
      <c r="G227" s="322" t="s">
        <v>15869</v>
      </c>
      <c r="H227" s="323" t="s">
        <v>15869</v>
      </c>
      <c r="I227" s="304" t="s">
        <v>15869</v>
      </c>
      <c r="J227" s="304" t="s">
        <v>15869</v>
      </c>
      <c r="K227" s="298"/>
      <c r="L227" s="298"/>
      <c r="M227" s="298"/>
      <c r="N227" s="298"/>
      <c r="O227" s="298"/>
      <c r="P227" s="304"/>
      <c r="Q227" s="30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si="31"/>
        <v>0</v>
      </c>
      <c r="AB227" s="228" t="str">
        <f t="shared" si="32"/>
        <v/>
      </c>
    </row>
    <row r="228" spans="1:28" s="227" customFormat="1" ht="20.399999999999999">
      <c r="A228" s="321"/>
      <c r="B228" s="322" t="s">
        <v>15869</v>
      </c>
      <c r="C228" s="298" t="s">
        <v>15869</v>
      </c>
      <c r="D228" s="322"/>
      <c r="E228" s="322" t="s">
        <v>15869</v>
      </c>
      <c r="F228" s="322" t="s">
        <v>15869</v>
      </c>
      <c r="G228" s="322" t="s">
        <v>15869</v>
      </c>
      <c r="H228" s="323" t="s">
        <v>15869</v>
      </c>
      <c r="I228" s="304" t="s">
        <v>15869</v>
      </c>
      <c r="J228" s="304" t="s">
        <v>15869</v>
      </c>
      <c r="K228" s="298"/>
      <c r="L228" s="298"/>
      <c r="M228" s="298"/>
      <c r="N228" s="298"/>
      <c r="O228" s="298"/>
      <c r="P228" s="304"/>
      <c r="Q228" s="30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si="31"/>
        <v>0</v>
      </c>
      <c r="AB228" s="228" t="str">
        <f t="shared" si="32"/>
        <v/>
      </c>
    </row>
    <row r="229" spans="1:28" s="227" customFormat="1" ht="20.399999999999999">
      <c r="A229" s="321"/>
      <c r="B229" s="322" t="s">
        <v>15869</v>
      </c>
      <c r="C229" s="298" t="s">
        <v>15869</v>
      </c>
      <c r="D229" s="322"/>
      <c r="E229" s="322" t="s">
        <v>15869</v>
      </c>
      <c r="F229" s="322" t="s">
        <v>15869</v>
      </c>
      <c r="G229" s="322" t="s">
        <v>15869</v>
      </c>
      <c r="H229" s="323" t="s">
        <v>15869</v>
      </c>
      <c r="I229" s="304" t="s">
        <v>15869</v>
      </c>
      <c r="J229" s="304" t="s">
        <v>15869</v>
      </c>
      <c r="K229" s="298"/>
      <c r="L229" s="298"/>
      <c r="M229" s="298"/>
      <c r="N229" s="298"/>
      <c r="O229" s="298"/>
      <c r="P229" s="304"/>
      <c r="Q229" s="305"/>
      <c r="R229" s="182" t="str">
        <f ca="1">IF(ISERROR($V229),"",OFFSET('Smelter Look-up'!$C$4,$V229-4,0)&amp;"")</f>
        <v/>
      </c>
      <c r="S229" s="181" t="str">
        <f t="shared" ca="1" si="3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si="31"/>
        <v>0</v>
      </c>
      <c r="AB229" s="228" t="str">
        <f t="shared" si="32"/>
        <v/>
      </c>
    </row>
    <row r="230" spans="1:28" s="227" customFormat="1" ht="20.399999999999999">
      <c r="A230" s="321"/>
      <c r="B230" s="322" t="s">
        <v>15869</v>
      </c>
      <c r="C230" s="298" t="s">
        <v>15869</v>
      </c>
      <c r="D230" s="322"/>
      <c r="E230" s="322" t="s">
        <v>15869</v>
      </c>
      <c r="F230" s="322" t="s">
        <v>15869</v>
      </c>
      <c r="G230" s="322" t="s">
        <v>15869</v>
      </c>
      <c r="H230" s="323" t="s">
        <v>15869</v>
      </c>
      <c r="I230" s="304" t="s">
        <v>15869</v>
      </c>
      <c r="J230" s="304" t="s">
        <v>15869</v>
      </c>
      <c r="K230" s="298"/>
      <c r="L230" s="298"/>
      <c r="M230" s="298"/>
      <c r="N230" s="298"/>
      <c r="O230" s="298"/>
      <c r="P230" s="304"/>
      <c r="Q230" s="305"/>
      <c r="R230" s="182" t="str">
        <f ca="1">IF(ISERROR($V230),"",OFFSET('Smelter Look-up'!$C$4,$V230-4,0)&amp;"")</f>
        <v/>
      </c>
      <c r="S230" s="181" t="str">
        <f t="shared" ref="S230:S260" ca="1" si="33">IF(B230="","",IF(ISERROR(MATCH($E230,CL,0)),"Unknown",INDIRECT("'C'!$A$"&amp;MATCH($E230,CL,0)+1)))</f>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si="34">IF(AND(C230="Smelter not listed",OR(LEN(D230)=0,LEN(E230)=0)),1,0)</f>
        <v>0</v>
      </c>
      <c r="AB230" s="228" t="str">
        <f t="shared" ref="AB230:AB260" si="35">B230&amp;C230</f>
        <v/>
      </c>
    </row>
    <row r="231" spans="1:28" s="227" customFormat="1" ht="20.399999999999999">
      <c r="A231" s="321"/>
      <c r="B231" s="322" t="s">
        <v>15869</v>
      </c>
      <c r="C231" s="298" t="s">
        <v>15869</v>
      </c>
      <c r="D231" s="322"/>
      <c r="E231" s="322" t="s">
        <v>15869</v>
      </c>
      <c r="F231" s="322" t="s">
        <v>15869</v>
      </c>
      <c r="G231" s="322" t="s">
        <v>15869</v>
      </c>
      <c r="H231" s="323" t="s">
        <v>15869</v>
      </c>
      <c r="I231" s="304" t="s">
        <v>15869</v>
      </c>
      <c r="J231" s="304" t="s">
        <v>15869</v>
      </c>
      <c r="K231" s="298"/>
      <c r="L231" s="298"/>
      <c r="M231" s="298"/>
      <c r="N231" s="298"/>
      <c r="O231" s="298"/>
      <c r="P231" s="304"/>
      <c r="Q231" s="30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si="34"/>
        <v>0</v>
      </c>
      <c r="AB231" s="228" t="str">
        <f t="shared" si="35"/>
        <v/>
      </c>
    </row>
    <row r="232" spans="1:28" s="227" customFormat="1" ht="20.399999999999999">
      <c r="A232" s="321"/>
      <c r="B232" s="322" t="s">
        <v>15869</v>
      </c>
      <c r="C232" s="298" t="s">
        <v>15869</v>
      </c>
      <c r="D232" s="322"/>
      <c r="E232" s="322" t="s">
        <v>15869</v>
      </c>
      <c r="F232" s="322" t="s">
        <v>15869</v>
      </c>
      <c r="G232" s="322" t="s">
        <v>15869</v>
      </c>
      <c r="H232" s="323" t="s">
        <v>15869</v>
      </c>
      <c r="I232" s="304" t="s">
        <v>15869</v>
      </c>
      <c r="J232" s="304" t="s">
        <v>15869</v>
      </c>
      <c r="K232" s="298"/>
      <c r="L232" s="298"/>
      <c r="M232" s="298"/>
      <c r="N232" s="298"/>
      <c r="O232" s="298"/>
      <c r="P232" s="304"/>
      <c r="Q232" s="30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si="34"/>
        <v>0</v>
      </c>
      <c r="AB232" s="228" t="str">
        <f t="shared" si="35"/>
        <v/>
      </c>
    </row>
    <row r="233" spans="1:28" s="227" customFormat="1" ht="20.399999999999999">
      <c r="A233" s="321"/>
      <c r="B233" s="322" t="s">
        <v>15869</v>
      </c>
      <c r="C233" s="298" t="s">
        <v>15869</v>
      </c>
      <c r="D233" s="322"/>
      <c r="E233" s="322" t="s">
        <v>15869</v>
      </c>
      <c r="F233" s="322" t="s">
        <v>15869</v>
      </c>
      <c r="G233" s="322" t="s">
        <v>15869</v>
      </c>
      <c r="H233" s="323" t="s">
        <v>15869</v>
      </c>
      <c r="I233" s="304" t="s">
        <v>15869</v>
      </c>
      <c r="J233" s="304" t="s">
        <v>15869</v>
      </c>
      <c r="K233" s="298"/>
      <c r="L233" s="298"/>
      <c r="M233" s="298"/>
      <c r="N233" s="298"/>
      <c r="O233" s="298"/>
      <c r="P233" s="304"/>
      <c r="Q233" s="30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si="34"/>
        <v>0</v>
      </c>
      <c r="AB233" s="228" t="str">
        <f t="shared" si="35"/>
        <v/>
      </c>
    </row>
    <row r="234" spans="1:28" s="227" customFormat="1" ht="20.399999999999999">
      <c r="A234" s="321"/>
      <c r="B234" s="322" t="s">
        <v>15869</v>
      </c>
      <c r="C234" s="298" t="s">
        <v>15869</v>
      </c>
      <c r="D234" s="322"/>
      <c r="E234" s="322" t="s">
        <v>15869</v>
      </c>
      <c r="F234" s="322" t="s">
        <v>15869</v>
      </c>
      <c r="G234" s="322" t="s">
        <v>15869</v>
      </c>
      <c r="H234" s="323" t="s">
        <v>15869</v>
      </c>
      <c r="I234" s="304" t="s">
        <v>15869</v>
      </c>
      <c r="J234" s="304" t="s">
        <v>15869</v>
      </c>
      <c r="K234" s="298"/>
      <c r="L234" s="298"/>
      <c r="M234" s="298"/>
      <c r="N234" s="298"/>
      <c r="O234" s="298"/>
      <c r="P234" s="304"/>
      <c r="Q234" s="30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si="34"/>
        <v>0</v>
      </c>
      <c r="AB234" s="228" t="str">
        <f t="shared" si="35"/>
        <v/>
      </c>
    </row>
    <row r="235" spans="1:28" s="227" customFormat="1" ht="20.399999999999999">
      <c r="A235" s="321"/>
      <c r="B235" s="322" t="s">
        <v>15869</v>
      </c>
      <c r="C235" s="298" t="s">
        <v>15869</v>
      </c>
      <c r="D235" s="322"/>
      <c r="E235" s="322" t="s">
        <v>15869</v>
      </c>
      <c r="F235" s="322" t="s">
        <v>15869</v>
      </c>
      <c r="G235" s="322" t="s">
        <v>15869</v>
      </c>
      <c r="H235" s="323" t="s">
        <v>15869</v>
      </c>
      <c r="I235" s="304" t="s">
        <v>15869</v>
      </c>
      <c r="J235" s="304" t="s">
        <v>15869</v>
      </c>
      <c r="K235" s="298"/>
      <c r="L235" s="298"/>
      <c r="M235" s="298"/>
      <c r="N235" s="298"/>
      <c r="O235" s="298"/>
      <c r="P235" s="304"/>
      <c r="Q235" s="30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si="34"/>
        <v>0</v>
      </c>
      <c r="AB235" s="228" t="str">
        <f t="shared" si="35"/>
        <v/>
      </c>
    </row>
    <row r="236" spans="1:28" s="227" customFormat="1" ht="20.399999999999999">
      <c r="A236" s="321"/>
      <c r="B236" s="322" t="s">
        <v>15869</v>
      </c>
      <c r="C236" s="298" t="s">
        <v>15869</v>
      </c>
      <c r="D236" s="322"/>
      <c r="E236" s="322" t="s">
        <v>15869</v>
      </c>
      <c r="F236" s="322" t="s">
        <v>15869</v>
      </c>
      <c r="G236" s="322" t="s">
        <v>15869</v>
      </c>
      <c r="H236" s="323" t="s">
        <v>15869</v>
      </c>
      <c r="I236" s="304" t="s">
        <v>15869</v>
      </c>
      <c r="J236" s="304" t="s">
        <v>15869</v>
      </c>
      <c r="K236" s="298"/>
      <c r="L236" s="298"/>
      <c r="M236" s="298"/>
      <c r="N236" s="298"/>
      <c r="O236" s="298"/>
      <c r="P236" s="304"/>
      <c r="Q236" s="30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si="34"/>
        <v>0</v>
      </c>
      <c r="AB236" s="228" t="str">
        <f t="shared" si="35"/>
        <v/>
      </c>
    </row>
    <row r="237" spans="1:28" s="227" customFormat="1" ht="20.399999999999999">
      <c r="A237" s="321"/>
      <c r="B237" s="322" t="s">
        <v>15869</v>
      </c>
      <c r="C237" s="298" t="s">
        <v>15869</v>
      </c>
      <c r="D237" s="322"/>
      <c r="E237" s="322" t="s">
        <v>15869</v>
      </c>
      <c r="F237" s="322" t="s">
        <v>15869</v>
      </c>
      <c r="G237" s="322" t="s">
        <v>15869</v>
      </c>
      <c r="H237" s="323" t="s">
        <v>15869</v>
      </c>
      <c r="I237" s="304" t="s">
        <v>15869</v>
      </c>
      <c r="J237" s="304" t="s">
        <v>15869</v>
      </c>
      <c r="K237" s="298"/>
      <c r="L237" s="298"/>
      <c r="M237" s="298"/>
      <c r="N237" s="298"/>
      <c r="O237" s="298"/>
      <c r="P237" s="304"/>
      <c r="Q237" s="30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si="34"/>
        <v>0</v>
      </c>
      <c r="AB237" s="228" t="str">
        <f t="shared" si="35"/>
        <v/>
      </c>
    </row>
    <row r="238" spans="1:28" s="227" customFormat="1" ht="20.399999999999999">
      <c r="A238" s="321"/>
      <c r="B238" s="322" t="s">
        <v>15869</v>
      </c>
      <c r="C238" s="298" t="s">
        <v>15869</v>
      </c>
      <c r="D238" s="322"/>
      <c r="E238" s="322" t="s">
        <v>15869</v>
      </c>
      <c r="F238" s="322" t="s">
        <v>15869</v>
      </c>
      <c r="G238" s="322" t="s">
        <v>15869</v>
      </c>
      <c r="H238" s="323" t="s">
        <v>15869</v>
      </c>
      <c r="I238" s="304" t="s">
        <v>15869</v>
      </c>
      <c r="J238" s="304" t="s">
        <v>15869</v>
      </c>
      <c r="K238" s="298"/>
      <c r="L238" s="298"/>
      <c r="M238" s="298"/>
      <c r="N238" s="298"/>
      <c r="O238" s="298"/>
      <c r="P238" s="304"/>
      <c r="Q238" s="30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si="34"/>
        <v>0</v>
      </c>
      <c r="AB238" s="228" t="str">
        <f t="shared" si="35"/>
        <v/>
      </c>
    </row>
    <row r="239" spans="1:28" s="227" customFormat="1" ht="20.399999999999999">
      <c r="A239" s="321"/>
      <c r="B239" s="322" t="s">
        <v>15869</v>
      </c>
      <c r="C239" s="298" t="s">
        <v>15869</v>
      </c>
      <c r="D239" s="322"/>
      <c r="E239" s="322" t="s">
        <v>15869</v>
      </c>
      <c r="F239" s="322" t="s">
        <v>15869</v>
      </c>
      <c r="G239" s="322" t="s">
        <v>15869</v>
      </c>
      <c r="H239" s="323" t="s">
        <v>15869</v>
      </c>
      <c r="I239" s="304" t="s">
        <v>15869</v>
      </c>
      <c r="J239" s="304" t="s">
        <v>15869</v>
      </c>
      <c r="K239" s="298"/>
      <c r="L239" s="298"/>
      <c r="M239" s="298"/>
      <c r="N239" s="298"/>
      <c r="O239" s="298"/>
      <c r="P239" s="304"/>
      <c r="Q239" s="30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si="34"/>
        <v>0</v>
      </c>
      <c r="AB239" s="228" t="str">
        <f t="shared" si="35"/>
        <v/>
      </c>
    </row>
    <row r="240" spans="1:28" s="227" customFormat="1" ht="20.399999999999999">
      <c r="A240" s="321"/>
      <c r="B240" s="322" t="s">
        <v>15869</v>
      </c>
      <c r="C240" s="298" t="s">
        <v>15869</v>
      </c>
      <c r="D240" s="322"/>
      <c r="E240" s="322" t="s">
        <v>15869</v>
      </c>
      <c r="F240" s="322" t="s">
        <v>15869</v>
      </c>
      <c r="G240" s="322" t="s">
        <v>15869</v>
      </c>
      <c r="H240" s="323" t="s">
        <v>15869</v>
      </c>
      <c r="I240" s="304" t="s">
        <v>15869</v>
      </c>
      <c r="J240" s="304" t="s">
        <v>15869</v>
      </c>
      <c r="K240" s="298"/>
      <c r="L240" s="298"/>
      <c r="M240" s="298"/>
      <c r="N240" s="298"/>
      <c r="O240" s="298"/>
      <c r="P240" s="304"/>
      <c r="Q240" s="30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si="34"/>
        <v>0</v>
      </c>
      <c r="AB240" s="228" t="str">
        <f t="shared" si="35"/>
        <v/>
      </c>
    </row>
    <row r="241" spans="1:28" s="227" customFormat="1" ht="20.399999999999999">
      <c r="A241" s="321"/>
      <c r="B241" s="322" t="s">
        <v>15869</v>
      </c>
      <c r="C241" s="298" t="s">
        <v>15869</v>
      </c>
      <c r="D241" s="322"/>
      <c r="E241" s="322" t="s">
        <v>15869</v>
      </c>
      <c r="F241" s="322" t="s">
        <v>15869</v>
      </c>
      <c r="G241" s="322" t="s">
        <v>15869</v>
      </c>
      <c r="H241" s="323" t="s">
        <v>15869</v>
      </c>
      <c r="I241" s="304" t="s">
        <v>15869</v>
      </c>
      <c r="J241" s="304" t="s">
        <v>15869</v>
      </c>
      <c r="K241" s="298"/>
      <c r="L241" s="298"/>
      <c r="M241" s="298"/>
      <c r="N241" s="298"/>
      <c r="O241" s="298"/>
      <c r="P241" s="304"/>
      <c r="Q241" s="30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si="34"/>
        <v>0</v>
      </c>
      <c r="AB241" s="228" t="str">
        <f t="shared" si="35"/>
        <v/>
      </c>
    </row>
    <row r="242" spans="1:28" s="227" customFormat="1" ht="20.399999999999999">
      <c r="A242" s="321"/>
      <c r="B242" s="322" t="s">
        <v>15869</v>
      </c>
      <c r="C242" s="298" t="s">
        <v>15869</v>
      </c>
      <c r="D242" s="322"/>
      <c r="E242" s="322" t="s">
        <v>15869</v>
      </c>
      <c r="F242" s="322" t="s">
        <v>15869</v>
      </c>
      <c r="G242" s="322" t="s">
        <v>15869</v>
      </c>
      <c r="H242" s="323" t="s">
        <v>15869</v>
      </c>
      <c r="I242" s="304" t="s">
        <v>15869</v>
      </c>
      <c r="J242" s="304" t="s">
        <v>15869</v>
      </c>
      <c r="K242" s="298"/>
      <c r="L242" s="298"/>
      <c r="M242" s="298"/>
      <c r="N242" s="298"/>
      <c r="O242" s="298"/>
      <c r="P242" s="304"/>
      <c r="Q242" s="30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si="34"/>
        <v>0</v>
      </c>
      <c r="AB242" s="228" t="str">
        <f t="shared" si="35"/>
        <v/>
      </c>
    </row>
    <row r="243" spans="1:28" s="227" customFormat="1" ht="20.399999999999999">
      <c r="A243" s="321"/>
      <c r="B243" s="322" t="s">
        <v>15869</v>
      </c>
      <c r="C243" s="298" t="s">
        <v>15869</v>
      </c>
      <c r="D243" s="322"/>
      <c r="E243" s="322" t="s">
        <v>15869</v>
      </c>
      <c r="F243" s="322" t="s">
        <v>15869</v>
      </c>
      <c r="G243" s="322" t="s">
        <v>15869</v>
      </c>
      <c r="H243" s="323" t="s">
        <v>15869</v>
      </c>
      <c r="I243" s="304" t="s">
        <v>15869</v>
      </c>
      <c r="J243" s="304" t="s">
        <v>15869</v>
      </c>
      <c r="K243" s="298"/>
      <c r="L243" s="298"/>
      <c r="M243" s="298"/>
      <c r="N243" s="298"/>
      <c r="O243" s="298"/>
      <c r="P243" s="304"/>
      <c r="Q243" s="30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si="34"/>
        <v>0</v>
      </c>
      <c r="AB243" s="228" t="str">
        <f t="shared" si="35"/>
        <v/>
      </c>
    </row>
    <row r="244" spans="1:28" s="227" customFormat="1" ht="20.399999999999999">
      <c r="A244" s="321"/>
      <c r="B244" s="322" t="s">
        <v>15869</v>
      </c>
      <c r="C244" s="298" t="s">
        <v>15869</v>
      </c>
      <c r="D244" s="322"/>
      <c r="E244" s="322" t="s">
        <v>15869</v>
      </c>
      <c r="F244" s="322" t="s">
        <v>15869</v>
      </c>
      <c r="G244" s="322" t="s">
        <v>15869</v>
      </c>
      <c r="H244" s="323" t="s">
        <v>15869</v>
      </c>
      <c r="I244" s="304" t="s">
        <v>15869</v>
      </c>
      <c r="J244" s="304" t="s">
        <v>15869</v>
      </c>
      <c r="K244" s="298"/>
      <c r="L244" s="298"/>
      <c r="M244" s="298"/>
      <c r="N244" s="298"/>
      <c r="O244" s="298"/>
      <c r="P244" s="304"/>
      <c r="Q244" s="30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si="34"/>
        <v>0</v>
      </c>
      <c r="AB244" s="228" t="str">
        <f t="shared" si="35"/>
        <v/>
      </c>
    </row>
    <row r="245" spans="1:28" s="227" customFormat="1" ht="20.399999999999999">
      <c r="A245" s="321"/>
      <c r="B245" s="322" t="s">
        <v>15869</v>
      </c>
      <c r="C245" s="298" t="s">
        <v>15869</v>
      </c>
      <c r="D245" s="322"/>
      <c r="E245" s="322" t="s">
        <v>15869</v>
      </c>
      <c r="F245" s="322" t="s">
        <v>15869</v>
      </c>
      <c r="G245" s="322" t="s">
        <v>15869</v>
      </c>
      <c r="H245" s="323" t="s">
        <v>15869</v>
      </c>
      <c r="I245" s="304" t="s">
        <v>15869</v>
      </c>
      <c r="J245" s="304" t="s">
        <v>15869</v>
      </c>
      <c r="K245" s="298"/>
      <c r="L245" s="298"/>
      <c r="M245" s="298"/>
      <c r="N245" s="298"/>
      <c r="O245" s="298"/>
      <c r="P245" s="304"/>
      <c r="Q245" s="30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si="34"/>
        <v>0</v>
      </c>
      <c r="AB245" s="228" t="str">
        <f t="shared" si="35"/>
        <v/>
      </c>
    </row>
    <row r="246" spans="1:28" s="227" customFormat="1" ht="20.399999999999999">
      <c r="A246" s="321"/>
      <c r="B246" s="322" t="s">
        <v>15869</v>
      </c>
      <c r="C246" s="298" t="s">
        <v>15869</v>
      </c>
      <c r="D246" s="322"/>
      <c r="E246" s="322" t="s">
        <v>15869</v>
      </c>
      <c r="F246" s="322" t="s">
        <v>15869</v>
      </c>
      <c r="G246" s="322" t="s">
        <v>15869</v>
      </c>
      <c r="H246" s="323" t="s">
        <v>15869</v>
      </c>
      <c r="I246" s="304" t="s">
        <v>15869</v>
      </c>
      <c r="J246" s="304" t="s">
        <v>15869</v>
      </c>
      <c r="K246" s="298"/>
      <c r="L246" s="298"/>
      <c r="M246" s="298"/>
      <c r="N246" s="298"/>
      <c r="O246" s="298"/>
      <c r="P246" s="304"/>
      <c r="Q246" s="30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si="34"/>
        <v>0</v>
      </c>
      <c r="AB246" s="228" t="str">
        <f t="shared" si="35"/>
        <v/>
      </c>
    </row>
    <row r="247" spans="1:28" s="227" customFormat="1" ht="20.399999999999999">
      <c r="A247" s="321"/>
      <c r="B247" s="322" t="s">
        <v>15869</v>
      </c>
      <c r="C247" s="298" t="s">
        <v>15869</v>
      </c>
      <c r="D247" s="322"/>
      <c r="E247" s="322" t="s">
        <v>15869</v>
      </c>
      <c r="F247" s="322" t="s">
        <v>15869</v>
      </c>
      <c r="G247" s="322" t="s">
        <v>15869</v>
      </c>
      <c r="H247" s="323" t="s">
        <v>15869</v>
      </c>
      <c r="I247" s="304" t="s">
        <v>15869</v>
      </c>
      <c r="J247" s="304" t="s">
        <v>15869</v>
      </c>
      <c r="K247" s="298"/>
      <c r="L247" s="298"/>
      <c r="M247" s="298"/>
      <c r="N247" s="298"/>
      <c r="O247" s="298"/>
      <c r="P247" s="304"/>
      <c r="Q247" s="30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si="34"/>
        <v>0</v>
      </c>
      <c r="AB247" s="228" t="str">
        <f t="shared" si="35"/>
        <v/>
      </c>
    </row>
    <row r="248" spans="1:28" s="227" customFormat="1" ht="20.399999999999999">
      <c r="A248" s="321"/>
      <c r="B248" s="322" t="s">
        <v>15869</v>
      </c>
      <c r="C248" s="298" t="s">
        <v>15869</v>
      </c>
      <c r="D248" s="322"/>
      <c r="E248" s="322" t="s">
        <v>15869</v>
      </c>
      <c r="F248" s="322" t="s">
        <v>15869</v>
      </c>
      <c r="G248" s="322" t="s">
        <v>15869</v>
      </c>
      <c r="H248" s="323" t="s">
        <v>15869</v>
      </c>
      <c r="I248" s="304" t="s">
        <v>15869</v>
      </c>
      <c r="J248" s="304" t="s">
        <v>15869</v>
      </c>
      <c r="K248" s="298"/>
      <c r="L248" s="298"/>
      <c r="M248" s="298"/>
      <c r="N248" s="298"/>
      <c r="O248" s="298"/>
      <c r="P248" s="304"/>
      <c r="Q248" s="30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si="34"/>
        <v>0</v>
      </c>
      <c r="AB248" s="228" t="str">
        <f t="shared" si="35"/>
        <v/>
      </c>
    </row>
    <row r="249" spans="1:28" s="227" customFormat="1" ht="20.399999999999999">
      <c r="A249" s="321"/>
      <c r="B249" s="322" t="s">
        <v>15869</v>
      </c>
      <c r="C249" s="298" t="s">
        <v>15869</v>
      </c>
      <c r="D249" s="322"/>
      <c r="E249" s="322" t="s">
        <v>15869</v>
      </c>
      <c r="F249" s="322" t="s">
        <v>15869</v>
      </c>
      <c r="G249" s="322" t="s">
        <v>15869</v>
      </c>
      <c r="H249" s="323" t="s">
        <v>15869</v>
      </c>
      <c r="I249" s="304" t="s">
        <v>15869</v>
      </c>
      <c r="J249" s="304" t="s">
        <v>15869</v>
      </c>
      <c r="K249" s="298"/>
      <c r="L249" s="298"/>
      <c r="M249" s="298"/>
      <c r="N249" s="298"/>
      <c r="O249" s="298"/>
      <c r="P249" s="304"/>
      <c r="Q249" s="30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si="34"/>
        <v>0</v>
      </c>
      <c r="AB249" s="228" t="str">
        <f t="shared" si="35"/>
        <v/>
      </c>
    </row>
    <row r="250" spans="1:28" s="227" customFormat="1" ht="20.399999999999999">
      <c r="A250" s="321"/>
      <c r="B250" s="322" t="s">
        <v>15869</v>
      </c>
      <c r="C250" s="298" t="s">
        <v>15869</v>
      </c>
      <c r="D250" s="322"/>
      <c r="E250" s="322" t="s">
        <v>15869</v>
      </c>
      <c r="F250" s="322" t="s">
        <v>15869</v>
      </c>
      <c r="G250" s="322" t="s">
        <v>15869</v>
      </c>
      <c r="H250" s="323" t="s">
        <v>15869</v>
      </c>
      <c r="I250" s="304" t="s">
        <v>15869</v>
      </c>
      <c r="J250" s="304" t="s">
        <v>15869</v>
      </c>
      <c r="K250" s="298"/>
      <c r="L250" s="298"/>
      <c r="M250" s="298"/>
      <c r="N250" s="298"/>
      <c r="O250" s="298"/>
      <c r="P250" s="304"/>
      <c r="Q250" s="30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si="34"/>
        <v>0</v>
      </c>
      <c r="AB250" s="228" t="str">
        <f t="shared" si="35"/>
        <v/>
      </c>
    </row>
    <row r="251" spans="1:28" s="227" customFormat="1" ht="20.399999999999999">
      <c r="A251" s="321"/>
      <c r="B251" s="322" t="s">
        <v>15869</v>
      </c>
      <c r="C251" s="298" t="s">
        <v>15869</v>
      </c>
      <c r="D251" s="322"/>
      <c r="E251" s="322" t="s">
        <v>15869</v>
      </c>
      <c r="F251" s="322" t="s">
        <v>15869</v>
      </c>
      <c r="G251" s="322" t="s">
        <v>15869</v>
      </c>
      <c r="H251" s="323" t="s">
        <v>15869</v>
      </c>
      <c r="I251" s="304" t="s">
        <v>15869</v>
      </c>
      <c r="J251" s="304" t="s">
        <v>15869</v>
      </c>
      <c r="K251" s="298"/>
      <c r="L251" s="298"/>
      <c r="M251" s="298"/>
      <c r="N251" s="298"/>
      <c r="O251" s="298"/>
      <c r="P251" s="304"/>
      <c r="Q251" s="30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si="34"/>
        <v>0</v>
      </c>
      <c r="AB251" s="228" t="str">
        <f t="shared" si="35"/>
        <v/>
      </c>
    </row>
    <row r="252" spans="1:28" s="227" customFormat="1" ht="20.399999999999999">
      <c r="A252" s="321"/>
      <c r="B252" s="322" t="s">
        <v>15869</v>
      </c>
      <c r="C252" s="298" t="s">
        <v>15869</v>
      </c>
      <c r="D252" s="322"/>
      <c r="E252" s="322" t="s">
        <v>15869</v>
      </c>
      <c r="F252" s="322" t="s">
        <v>15869</v>
      </c>
      <c r="G252" s="322" t="s">
        <v>15869</v>
      </c>
      <c r="H252" s="323" t="s">
        <v>15869</v>
      </c>
      <c r="I252" s="304" t="s">
        <v>15869</v>
      </c>
      <c r="J252" s="304" t="s">
        <v>15869</v>
      </c>
      <c r="K252" s="298"/>
      <c r="L252" s="298"/>
      <c r="M252" s="298"/>
      <c r="N252" s="298"/>
      <c r="O252" s="298"/>
      <c r="P252" s="304"/>
      <c r="Q252" s="30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si="34"/>
        <v>0</v>
      </c>
      <c r="AB252" s="228" t="str">
        <f t="shared" si="35"/>
        <v/>
      </c>
    </row>
    <row r="253" spans="1:28" s="227" customFormat="1" ht="20.399999999999999">
      <c r="A253" s="321"/>
      <c r="B253" s="322" t="s">
        <v>15869</v>
      </c>
      <c r="C253" s="298" t="s">
        <v>15869</v>
      </c>
      <c r="D253" s="322"/>
      <c r="E253" s="322" t="s">
        <v>15869</v>
      </c>
      <c r="F253" s="322" t="s">
        <v>15869</v>
      </c>
      <c r="G253" s="322" t="s">
        <v>15869</v>
      </c>
      <c r="H253" s="323" t="s">
        <v>15869</v>
      </c>
      <c r="I253" s="304" t="s">
        <v>15869</v>
      </c>
      <c r="J253" s="304" t="s">
        <v>15869</v>
      </c>
      <c r="K253" s="298"/>
      <c r="L253" s="298"/>
      <c r="M253" s="298"/>
      <c r="N253" s="298"/>
      <c r="O253" s="298"/>
      <c r="P253" s="304"/>
      <c r="Q253" s="30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si="34"/>
        <v>0</v>
      </c>
      <c r="AB253" s="228" t="str">
        <f t="shared" si="35"/>
        <v/>
      </c>
    </row>
    <row r="254" spans="1:28" s="227" customFormat="1" ht="20.399999999999999">
      <c r="A254" s="321"/>
      <c r="B254" s="322" t="s">
        <v>15869</v>
      </c>
      <c r="C254" s="298" t="s">
        <v>15869</v>
      </c>
      <c r="D254" s="322"/>
      <c r="E254" s="322" t="s">
        <v>15869</v>
      </c>
      <c r="F254" s="322" t="s">
        <v>15869</v>
      </c>
      <c r="G254" s="322" t="s">
        <v>15869</v>
      </c>
      <c r="H254" s="323" t="s">
        <v>15869</v>
      </c>
      <c r="I254" s="304" t="s">
        <v>15869</v>
      </c>
      <c r="J254" s="304" t="s">
        <v>15869</v>
      </c>
      <c r="K254" s="298"/>
      <c r="L254" s="298"/>
      <c r="M254" s="298"/>
      <c r="N254" s="298"/>
      <c r="O254" s="298"/>
      <c r="P254" s="304"/>
      <c r="Q254" s="30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si="34"/>
        <v>0</v>
      </c>
      <c r="AB254" s="228" t="str">
        <f t="shared" si="35"/>
        <v/>
      </c>
    </row>
    <row r="255" spans="1:28" s="227" customFormat="1" ht="20.399999999999999">
      <c r="A255" s="321"/>
      <c r="B255" s="322" t="s">
        <v>15869</v>
      </c>
      <c r="C255" s="298" t="s">
        <v>15869</v>
      </c>
      <c r="D255" s="322"/>
      <c r="E255" s="322" t="s">
        <v>15869</v>
      </c>
      <c r="F255" s="322" t="s">
        <v>15869</v>
      </c>
      <c r="G255" s="322" t="s">
        <v>15869</v>
      </c>
      <c r="H255" s="323" t="s">
        <v>15869</v>
      </c>
      <c r="I255" s="304" t="s">
        <v>15869</v>
      </c>
      <c r="J255" s="304" t="s">
        <v>15869</v>
      </c>
      <c r="K255" s="298"/>
      <c r="L255" s="298"/>
      <c r="M255" s="298"/>
      <c r="N255" s="298"/>
      <c r="O255" s="298"/>
      <c r="P255" s="304"/>
      <c r="Q255" s="30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si="34"/>
        <v>0</v>
      </c>
      <c r="AB255" s="228" t="str">
        <f t="shared" si="35"/>
        <v/>
      </c>
    </row>
    <row r="256" spans="1:28" s="227" customFormat="1" ht="20.399999999999999">
      <c r="A256" s="321"/>
      <c r="B256" s="322" t="s">
        <v>15869</v>
      </c>
      <c r="C256" s="298" t="s">
        <v>15869</v>
      </c>
      <c r="D256" s="322"/>
      <c r="E256" s="322" t="s">
        <v>15869</v>
      </c>
      <c r="F256" s="322" t="s">
        <v>15869</v>
      </c>
      <c r="G256" s="322" t="s">
        <v>15869</v>
      </c>
      <c r="H256" s="323" t="s">
        <v>15869</v>
      </c>
      <c r="I256" s="304" t="s">
        <v>15869</v>
      </c>
      <c r="J256" s="304" t="s">
        <v>15869</v>
      </c>
      <c r="K256" s="298"/>
      <c r="L256" s="298"/>
      <c r="M256" s="298"/>
      <c r="N256" s="298"/>
      <c r="O256" s="298"/>
      <c r="P256" s="304"/>
      <c r="Q256" s="30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si="34"/>
        <v>0</v>
      </c>
      <c r="AB256" s="228" t="str">
        <f t="shared" si="35"/>
        <v/>
      </c>
    </row>
    <row r="257" spans="1:28" s="227" customFormat="1" ht="20.399999999999999">
      <c r="A257" s="321"/>
      <c r="B257" s="322" t="s">
        <v>15869</v>
      </c>
      <c r="C257" s="298" t="s">
        <v>15869</v>
      </c>
      <c r="D257" s="322"/>
      <c r="E257" s="322" t="s">
        <v>15869</v>
      </c>
      <c r="F257" s="322" t="s">
        <v>15869</v>
      </c>
      <c r="G257" s="322" t="s">
        <v>15869</v>
      </c>
      <c r="H257" s="323" t="s">
        <v>15869</v>
      </c>
      <c r="I257" s="304" t="s">
        <v>15869</v>
      </c>
      <c r="J257" s="304" t="s">
        <v>15869</v>
      </c>
      <c r="K257" s="298"/>
      <c r="L257" s="298"/>
      <c r="M257" s="298"/>
      <c r="N257" s="298"/>
      <c r="O257" s="298"/>
      <c r="P257" s="304"/>
      <c r="Q257" s="30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si="34"/>
        <v>0</v>
      </c>
      <c r="AB257" s="228" t="str">
        <f t="shared" si="35"/>
        <v/>
      </c>
    </row>
    <row r="258" spans="1:28" s="227" customFormat="1" ht="20.399999999999999">
      <c r="A258" s="321"/>
      <c r="B258" s="322" t="s">
        <v>15869</v>
      </c>
      <c r="C258" s="298" t="s">
        <v>15869</v>
      </c>
      <c r="D258" s="322"/>
      <c r="E258" s="322" t="s">
        <v>15869</v>
      </c>
      <c r="F258" s="322" t="s">
        <v>15869</v>
      </c>
      <c r="G258" s="322" t="s">
        <v>15869</v>
      </c>
      <c r="H258" s="323" t="s">
        <v>15869</v>
      </c>
      <c r="I258" s="304" t="s">
        <v>15869</v>
      </c>
      <c r="J258" s="304" t="s">
        <v>15869</v>
      </c>
      <c r="K258" s="298"/>
      <c r="L258" s="298"/>
      <c r="M258" s="298"/>
      <c r="N258" s="298"/>
      <c r="O258" s="298"/>
      <c r="P258" s="304"/>
      <c r="Q258" s="30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si="34"/>
        <v>0</v>
      </c>
      <c r="AB258" s="228" t="str">
        <f t="shared" si="35"/>
        <v/>
      </c>
    </row>
    <row r="259" spans="1:28" s="227" customFormat="1" ht="20.399999999999999">
      <c r="A259" s="321"/>
      <c r="B259" s="322" t="s">
        <v>15869</v>
      </c>
      <c r="C259" s="298" t="s">
        <v>15869</v>
      </c>
      <c r="D259" s="322"/>
      <c r="E259" s="322" t="s">
        <v>15869</v>
      </c>
      <c r="F259" s="322" t="s">
        <v>15869</v>
      </c>
      <c r="G259" s="322" t="s">
        <v>15869</v>
      </c>
      <c r="H259" s="323" t="s">
        <v>15869</v>
      </c>
      <c r="I259" s="304" t="s">
        <v>15869</v>
      </c>
      <c r="J259" s="304" t="s">
        <v>15869</v>
      </c>
      <c r="K259" s="298"/>
      <c r="L259" s="298"/>
      <c r="M259" s="298"/>
      <c r="N259" s="298"/>
      <c r="O259" s="298"/>
      <c r="P259" s="304"/>
      <c r="Q259" s="305"/>
      <c r="R259" s="182" t="str">
        <f ca="1">IF(ISERROR($V259),"",OFFSET('Smelter Look-up'!$C$4,$V259-4,0)&amp;"")</f>
        <v/>
      </c>
      <c r="S259" s="181" t="str">
        <f t="shared" ca="1" si="3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si="34"/>
        <v>0</v>
      </c>
      <c r="AB259" s="228" t="str">
        <f t="shared" si="35"/>
        <v/>
      </c>
    </row>
    <row r="260" spans="1:28" s="227" customFormat="1" ht="20.399999999999999">
      <c r="A260" s="321"/>
      <c r="B260" s="322" t="s">
        <v>15869</v>
      </c>
      <c r="C260" s="298" t="s">
        <v>15869</v>
      </c>
      <c r="D260" s="322"/>
      <c r="E260" s="322" t="s">
        <v>15869</v>
      </c>
      <c r="F260" s="322" t="s">
        <v>15869</v>
      </c>
      <c r="G260" s="322" t="s">
        <v>15869</v>
      </c>
      <c r="H260" s="323" t="s">
        <v>15869</v>
      </c>
      <c r="I260" s="304" t="s">
        <v>15869</v>
      </c>
      <c r="J260" s="304" t="s">
        <v>15869</v>
      </c>
      <c r="K260" s="298"/>
      <c r="L260" s="298"/>
      <c r="M260" s="298"/>
      <c r="N260" s="298"/>
      <c r="O260" s="298"/>
      <c r="P260" s="304"/>
      <c r="Q260" s="305"/>
      <c r="R260" s="182" t="str">
        <f ca="1">IF(ISERROR($V260),"",OFFSET('Smelter Look-up'!$C$4,$V260-4,0)&amp;"")</f>
        <v/>
      </c>
      <c r="S260" s="181" t="str">
        <f t="shared" ca="1" si="33"/>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si="34"/>
        <v>0</v>
      </c>
      <c r="AB260" s="228" t="str">
        <f t="shared" si="35"/>
        <v/>
      </c>
    </row>
    <row r="261" spans="1:28" s="227" customFormat="1" ht="20.399999999999999">
      <c r="A261" s="321"/>
      <c r="B261" s="322" t="s">
        <v>15869</v>
      </c>
      <c r="C261" s="298" t="s">
        <v>15869</v>
      </c>
      <c r="D261" s="322"/>
      <c r="E261" s="322" t="s">
        <v>15869</v>
      </c>
      <c r="F261" s="322" t="s">
        <v>15869</v>
      </c>
      <c r="G261" s="322" t="s">
        <v>15869</v>
      </c>
      <c r="H261" s="323" t="s">
        <v>15869</v>
      </c>
      <c r="I261" s="304" t="s">
        <v>15869</v>
      </c>
      <c r="J261" s="304" t="s">
        <v>15869</v>
      </c>
      <c r="K261" s="298"/>
      <c r="L261" s="298"/>
      <c r="M261" s="298"/>
      <c r="N261" s="298"/>
      <c r="O261" s="298"/>
      <c r="P261" s="304"/>
      <c r="Q261" s="305"/>
      <c r="R261" s="182" t="str">
        <f ca="1">IF(ISERROR($V261),"",OFFSET('Smelter Look-up'!$C$4,$V261-4,0)&amp;"")</f>
        <v/>
      </c>
      <c r="S261" s="181" t="str">
        <f t="shared" ref="S261" ca="1" si="36">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si="37">IF(AND(C261="Smelter not listed",OR(LEN(D261)=0,LEN(E261)=0)),1,0)</f>
        <v>0</v>
      </c>
      <c r="AB261" s="228" t="str">
        <f t="shared" ref="AB261" si="38">B261&amp;C261</f>
        <v/>
      </c>
    </row>
    <row r="262" spans="1:28" s="227" customFormat="1" ht="20.399999999999999">
      <c r="A262" s="321"/>
      <c r="B262" s="322" t="s">
        <v>15869</v>
      </c>
      <c r="C262" s="298" t="s">
        <v>15869</v>
      </c>
      <c r="D262" s="322"/>
      <c r="E262" s="322" t="s">
        <v>15869</v>
      </c>
      <c r="F262" s="322" t="s">
        <v>15869</v>
      </c>
      <c r="G262" s="322" t="s">
        <v>15869</v>
      </c>
      <c r="H262" s="323" t="s">
        <v>15869</v>
      </c>
      <c r="I262" s="304" t="s">
        <v>15869</v>
      </c>
      <c r="J262" s="304" t="s">
        <v>15869</v>
      </c>
      <c r="K262" s="298"/>
      <c r="L262" s="298"/>
      <c r="M262" s="298"/>
      <c r="N262" s="298"/>
      <c r="O262" s="298"/>
      <c r="P262" s="304"/>
      <c r="Q262" s="305"/>
      <c r="R262" s="182" t="str">
        <f ca="1">IF(ISERROR($V262),"",OFFSET('Smelter Look-up'!$C$4,$V262-4,0)&amp;"")</f>
        <v/>
      </c>
      <c r="S262" s="181" t="str">
        <f t="shared" ref="S262:S293" ca="1" si="39">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si="40">IF(AND(C262="Smelter not listed",OR(LEN(D262)=0,LEN(E262)=0)),1,0)</f>
        <v>0</v>
      </c>
      <c r="AB262" s="228" t="str">
        <f t="shared" ref="AB262:AB293" si="41">B262&amp;C262</f>
        <v/>
      </c>
    </row>
    <row r="263" spans="1:28" s="227" customFormat="1" ht="20.399999999999999">
      <c r="A263" s="321"/>
      <c r="B263" s="322" t="s">
        <v>15869</v>
      </c>
      <c r="C263" s="298" t="s">
        <v>15869</v>
      </c>
      <c r="D263" s="322"/>
      <c r="E263" s="322" t="s">
        <v>15869</v>
      </c>
      <c r="F263" s="322" t="s">
        <v>15869</v>
      </c>
      <c r="G263" s="322" t="s">
        <v>15869</v>
      </c>
      <c r="H263" s="323" t="s">
        <v>15869</v>
      </c>
      <c r="I263" s="304" t="s">
        <v>15869</v>
      </c>
      <c r="J263" s="304" t="s">
        <v>15869</v>
      </c>
      <c r="K263" s="298"/>
      <c r="L263" s="298"/>
      <c r="M263" s="298"/>
      <c r="N263" s="298"/>
      <c r="O263" s="298"/>
      <c r="P263" s="304"/>
      <c r="Q263" s="30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si="40"/>
        <v>0</v>
      </c>
      <c r="AB263" s="228" t="str">
        <f t="shared" si="41"/>
        <v/>
      </c>
    </row>
    <row r="264" spans="1:28" s="227" customFormat="1" ht="20.399999999999999">
      <c r="A264" s="321"/>
      <c r="B264" s="322" t="s">
        <v>15869</v>
      </c>
      <c r="C264" s="298" t="s">
        <v>15869</v>
      </c>
      <c r="D264" s="322"/>
      <c r="E264" s="322" t="s">
        <v>15869</v>
      </c>
      <c r="F264" s="322" t="s">
        <v>15869</v>
      </c>
      <c r="G264" s="322" t="s">
        <v>15869</v>
      </c>
      <c r="H264" s="323" t="s">
        <v>15869</v>
      </c>
      <c r="I264" s="304" t="s">
        <v>15869</v>
      </c>
      <c r="J264" s="304" t="s">
        <v>15869</v>
      </c>
      <c r="K264" s="298"/>
      <c r="L264" s="298"/>
      <c r="M264" s="298"/>
      <c r="N264" s="298"/>
      <c r="O264" s="298"/>
      <c r="P264" s="304"/>
      <c r="Q264" s="30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si="40"/>
        <v>0</v>
      </c>
      <c r="AB264" s="228" t="str">
        <f t="shared" si="41"/>
        <v/>
      </c>
    </row>
    <row r="265" spans="1:28" s="227" customFormat="1" ht="20.399999999999999">
      <c r="A265" s="321"/>
      <c r="B265" s="322" t="s">
        <v>15869</v>
      </c>
      <c r="C265" s="298" t="s">
        <v>15869</v>
      </c>
      <c r="D265" s="322"/>
      <c r="E265" s="322" t="s">
        <v>15869</v>
      </c>
      <c r="F265" s="322" t="s">
        <v>15869</v>
      </c>
      <c r="G265" s="322" t="s">
        <v>15869</v>
      </c>
      <c r="H265" s="323" t="s">
        <v>15869</v>
      </c>
      <c r="I265" s="304" t="s">
        <v>15869</v>
      </c>
      <c r="J265" s="304" t="s">
        <v>15869</v>
      </c>
      <c r="K265" s="298"/>
      <c r="L265" s="298"/>
      <c r="M265" s="298"/>
      <c r="N265" s="298"/>
      <c r="O265" s="298"/>
      <c r="P265" s="304"/>
      <c r="Q265" s="30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si="40"/>
        <v>0</v>
      </c>
      <c r="AB265" s="228" t="str">
        <f t="shared" si="41"/>
        <v/>
      </c>
    </row>
    <row r="266" spans="1:28" s="227" customFormat="1" ht="20.399999999999999">
      <c r="A266" s="321"/>
      <c r="B266" s="322" t="s">
        <v>15869</v>
      </c>
      <c r="C266" s="298" t="s">
        <v>15869</v>
      </c>
      <c r="D266" s="322"/>
      <c r="E266" s="322" t="s">
        <v>15869</v>
      </c>
      <c r="F266" s="322" t="s">
        <v>15869</v>
      </c>
      <c r="G266" s="322" t="s">
        <v>15869</v>
      </c>
      <c r="H266" s="323" t="s">
        <v>15869</v>
      </c>
      <c r="I266" s="304" t="s">
        <v>15869</v>
      </c>
      <c r="J266" s="304" t="s">
        <v>15869</v>
      </c>
      <c r="K266" s="298"/>
      <c r="L266" s="298"/>
      <c r="M266" s="298"/>
      <c r="N266" s="298"/>
      <c r="O266" s="298"/>
      <c r="P266" s="304"/>
      <c r="Q266" s="30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si="40"/>
        <v>0</v>
      </c>
      <c r="AB266" s="228" t="str">
        <f t="shared" si="41"/>
        <v/>
      </c>
    </row>
    <row r="267" spans="1:28" s="227" customFormat="1" ht="20.399999999999999">
      <c r="A267" s="321"/>
      <c r="B267" s="322" t="s">
        <v>15869</v>
      </c>
      <c r="C267" s="298" t="s">
        <v>15869</v>
      </c>
      <c r="D267" s="322"/>
      <c r="E267" s="322" t="s">
        <v>15869</v>
      </c>
      <c r="F267" s="322" t="s">
        <v>15869</v>
      </c>
      <c r="G267" s="322" t="s">
        <v>15869</v>
      </c>
      <c r="H267" s="323" t="s">
        <v>15869</v>
      </c>
      <c r="I267" s="304" t="s">
        <v>15869</v>
      </c>
      <c r="J267" s="304" t="s">
        <v>15869</v>
      </c>
      <c r="K267" s="298"/>
      <c r="L267" s="298"/>
      <c r="M267" s="298"/>
      <c r="N267" s="298"/>
      <c r="O267" s="298"/>
      <c r="P267" s="304"/>
      <c r="Q267" s="30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si="40"/>
        <v>0</v>
      </c>
      <c r="AB267" s="228" t="str">
        <f t="shared" si="41"/>
        <v/>
      </c>
    </row>
    <row r="268" spans="1:28" s="227" customFormat="1" ht="20.399999999999999">
      <c r="A268" s="321"/>
      <c r="B268" s="322" t="s">
        <v>15869</v>
      </c>
      <c r="C268" s="298" t="s">
        <v>15869</v>
      </c>
      <c r="D268" s="322"/>
      <c r="E268" s="322" t="s">
        <v>15869</v>
      </c>
      <c r="F268" s="322" t="s">
        <v>15869</v>
      </c>
      <c r="G268" s="322" t="s">
        <v>15869</v>
      </c>
      <c r="H268" s="323" t="s">
        <v>15869</v>
      </c>
      <c r="I268" s="304" t="s">
        <v>15869</v>
      </c>
      <c r="J268" s="304" t="s">
        <v>15869</v>
      </c>
      <c r="K268" s="298"/>
      <c r="L268" s="298"/>
      <c r="M268" s="298"/>
      <c r="N268" s="298"/>
      <c r="O268" s="298"/>
      <c r="P268" s="304"/>
      <c r="Q268" s="30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si="40"/>
        <v>0</v>
      </c>
      <c r="AB268" s="228" t="str">
        <f t="shared" si="41"/>
        <v/>
      </c>
    </row>
    <row r="269" spans="1:28" s="227" customFormat="1" ht="20.399999999999999">
      <c r="A269" s="321"/>
      <c r="B269" s="322" t="s">
        <v>15869</v>
      </c>
      <c r="C269" s="298" t="s">
        <v>15869</v>
      </c>
      <c r="D269" s="322"/>
      <c r="E269" s="322" t="s">
        <v>15869</v>
      </c>
      <c r="F269" s="322" t="s">
        <v>15869</v>
      </c>
      <c r="G269" s="322" t="s">
        <v>15869</v>
      </c>
      <c r="H269" s="323" t="s">
        <v>15869</v>
      </c>
      <c r="I269" s="304" t="s">
        <v>15869</v>
      </c>
      <c r="J269" s="304" t="s">
        <v>15869</v>
      </c>
      <c r="K269" s="298"/>
      <c r="L269" s="298"/>
      <c r="M269" s="298"/>
      <c r="N269" s="298"/>
      <c r="O269" s="298"/>
      <c r="P269" s="304"/>
      <c r="Q269" s="30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si="40"/>
        <v>0</v>
      </c>
      <c r="AB269" s="228" t="str">
        <f t="shared" si="41"/>
        <v/>
      </c>
    </row>
    <row r="270" spans="1:28" s="227" customFormat="1" ht="20.399999999999999">
      <c r="A270" s="321"/>
      <c r="B270" s="322" t="s">
        <v>15869</v>
      </c>
      <c r="C270" s="298" t="s">
        <v>15869</v>
      </c>
      <c r="D270" s="322"/>
      <c r="E270" s="322" t="s">
        <v>15869</v>
      </c>
      <c r="F270" s="322" t="s">
        <v>15869</v>
      </c>
      <c r="G270" s="322" t="s">
        <v>15869</v>
      </c>
      <c r="H270" s="323" t="s">
        <v>15869</v>
      </c>
      <c r="I270" s="304" t="s">
        <v>15869</v>
      </c>
      <c r="J270" s="304" t="s">
        <v>15869</v>
      </c>
      <c r="K270" s="298"/>
      <c r="L270" s="298"/>
      <c r="M270" s="298"/>
      <c r="N270" s="298"/>
      <c r="O270" s="298"/>
      <c r="P270" s="304"/>
      <c r="Q270" s="30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si="40"/>
        <v>0</v>
      </c>
      <c r="AB270" s="228" t="str">
        <f t="shared" si="41"/>
        <v/>
      </c>
    </row>
    <row r="271" spans="1:28" s="227" customFormat="1" ht="20.399999999999999">
      <c r="A271" s="321"/>
      <c r="B271" s="322" t="s">
        <v>15869</v>
      </c>
      <c r="C271" s="298" t="s">
        <v>15869</v>
      </c>
      <c r="D271" s="322"/>
      <c r="E271" s="322" t="s">
        <v>15869</v>
      </c>
      <c r="F271" s="322" t="s">
        <v>15869</v>
      </c>
      <c r="G271" s="322" t="s">
        <v>15869</v>
      </c>
      <c r="H271" s="323" t="s">
        <v>15869</v>
      </c>
      <c r="I271" s="304" t="s">
        <v>15869</v>
      </c>
      <c r="J271" s="304" t="s">
        <v>15869</v>
      </c>
      <c r="K271" s="298"/>
      <c r="L271" s="298"/>
      <c r="M271" s="298"/>
      <c r="N271" s="298"/>
      <c r="O271" s="298"/>
      <c r="P271" s="304"/>
      <c r="Q271" s="30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si="40"/>
        <v>0</v>
      </c>
      <c r="AB271" s="228" t="str">
        <f t="shared" si="41"/>
        <v/>
      </c>
    </row>
    <row r="272" spans="1:28" s="227" customFormat="1" ht="20.399999999999999">
      <c r="A272" s="321"/>
      <c r="B272" s="322" t="s">
        <v>15869</v>
      </c>
      <c r="C272" s="298" t="s">
        <v>15869</v>
      </c>
      <c r="D272" s="322"/>
      <c r="E272" s="322" t="s">
        <v>15869</v>
      </c>
      <c r="F272" s="322" t="s">
        <v>15869</v>
      </c>
      <c r="G272" s="322" t="s">
        <v>15869</v>
      </c>
      <c r="H272" s="323" t="s">
        <v>15869</v>
      </c>
      <c r="I272" s="304" t="s">
        <v>15869</v>
      </c>
      <c r="J272" s="304" t="s">
        <v>15869</v>
      </c>
      <c r="K272" s="298"/>
      <c r="L272" s="298"/>
      <c r="M272" s="298"/>
      <c r="N272" s="298"/>
      <c r="O272" s="298"/>
      <c r="P272" s="304"/>
      <c r="Q272" s="30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si="40"/>
        <v>0</v>
      </c>
      <c r="AB272" s="228" t="str">
        <f t="shared" si="41"/>
        <v/>
      </c>
    </row>
    <row r="273" spans="1:28" s="227" customFormat="1" ht="20.399999999999999">
      <c r="A273" s="321"/>
      <c r="B273" s="322" t="s">
        <v>15869</v>
      </c>
      <c r="C273" s="298" t="s">
        <v>15869</v>
      </c>
      <c r="D273" s="322"/>
      <c r="E273" s="322" t="s">
        <v>15869</v>
      </c>
      <c r="F273" s="322" t="s">
        <v>15869</v>
      </c>
      <c r="G273" s="322" t="s">
        <v>15869</v>
      </c>
      <c r="H273" s="323" t="s">
        <v>15869</v>
      </c>
      <c r="I273" s="304" t="s">
        <v>15869</v>
      </c>
      <c r="J273" s="304" t="s">
        <v>15869</v>
      </c>
      <c r="K273" s="298"/>
      <c r="L273" s="298"/>
      <c r="M273" s="298"/>
      <c r="N273" s="298"/>
      <c r="O273" s="298"/>
      <c r="P273" s="304"/>
      <c r="Q273" s="30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si="40"/>
        <v>0</v>
      </c>
      <c r="AB273" s="228" t="str">
        <f t="shared" si="41"/>
        <v/>
      </c>
    </row>
    <row r="274" spans="1:28" s="227" customFormat="1" ht="20.399999999999999">
      <c r="A274" s="321"/>
      <c r="B274" s="322" t="s">
        <v>15869</v>
      </c>
      <c r="C274" s="298" t="s">
        <v>15869</v>
      </c>
      <c r="D274" s="322"/>
      <c r="E274" s="322" t="s">
        <v>15869</v>
      </c>
      <c r="F274" s="322" t="s">
        <v>15869</v>
      </c>
      <c r="G274" s="322" t="s">
        <v>15869</v>
      </c>
      <c r="H274" s="323" t="s">
        <v>15869</v>
      </c>
      <c r="I274" s="304" t="s">
        <v>15869</v>
      </c>
      <c r="J274" s="304" t="s">
        <v>15869</v>
      </c>
      <c r="K274" s="298"/>
      <c r="L274" s="298"/>
      <c r="M274" s="298"/>
      <c r="N274" s="298"/>
      <c r="O274" s="298"/>
      <c r="P274" s="304"/>
      <c r="Q274" s="30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si="40"/>
        <v>0</v>
      </c>
      <c r="AB274" s="228" t="str">
        <f t="shared" si="41"/>
        <v/>
      </c>
    </row>
    <row r="275" spans="1:28" s="227" customFormat="1" ht="20.399999999999999">
      <c r="A275" s="321"/>
      <c r="B275" s="322" t="s">
        <v>15869</v>
      </c>
      <c r="C275" s="298" t="s">
        <v>15869</v>
      </c>
      <c r="D275" s="322"/>
      <c r="E275" s="322" t="s">
        <v>15869</v>
      </c>
      <c r="F275" s="322" t="s">
        <v>15869</v>
      </c>
      <c r="G275" s="322" t="s">
        <v>15869</v>
      </c>
      <c r="H275" s="323" t="s">
        <v>15869</v>
      </c>
      <c r="I275" s="304" t="s">
        <v>15869</v>
      </c>
      <c r="J275" s="304" t="s">
        <v>15869</v>
      </c>
      <c r="K275" s="298"/>
      <c r="L275" s="298"/>
      <c r="M275" s="298"/>
      <c r="N275" s="298"/>
      <c r="O275" s="298"/>
      <c r="P275" s="304"/>
      <c r="Q275" s="30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si="40"/>
        <v>0</v>
      </c>
      <c r="AB275" s="228" t="str">
        <f t="shared" si="41"/>
        <v/>
      </c>
    </row>
    <row r="276" spans="1:28" s="227" customFormat="1" ht="20.399999999999999">
      <c r="A276" s="321"/>
      <c r="B276" s="322" t="s">
        <v>15869</v>
      </c>
      <c r="C276" s="298" t="s">
        <v>15869</v>
      </c>
      <c r="D276" s="322"/>
      <c r="E276" s="322" t="s">
        <v>15869</v>
      </c>
      <c r="F276" s="322" t="s">
        <v>15869</v>
      </c>
      <c r="G276" s="322" t="s">
        <v>15869</v>
      </c>
      <c r="H276" s="323" t="s">
        <v>15869</v>
      </c>
      <c r="I276" s="304" t="s">
        <v>15869</v>
      </c>
      <c r="J276" s="304" t="s">
        <v>15869</v>
      </c>
      <c r="K276" s="298"/>
      <c r="L276" s="298"/>
      <c r="M276" s="298"/>
      <c r="N276" s="298"/>
      <c r="O276" s="298"/>
      <c r="P276" s="304"/>
      <c r="Q276" s="30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si="40"/>
        <v>0</v>
      </c>
      <c r="AB276" s="228" t="str">
        <f t="shared" si="41"/>
        <v/>
      </c>
    </row>
    <row r="277" spans="1:28" s="227" customFormat="1" ht="20.399999999999999">
      <c r="A277" s="321"/>
      <c r="B277" s="322" t="s">
        <v>15869</v>
      </c>
      <c r="C277" s="298" t="s">
        <v>15869</v>
      </c>
      <c r="D277" s="322"/>
      <c r="E277" s="322" t="s">
        <v>15869</v>
      </c>
      <c r="F277" s="322" t="s">
        <v>15869</v>
      </c>
      <c r="G277" s="322" t="s">
        <v>15869</v>
      </c>
      <c r="H277" s="323" t="s">
        <v>15869</v>
      </c>
      <c r="I277" s="304" t="s">
        <v>15869</v>
      </c>
      <c r="J277" s="304" t="s">
        <v>15869</v>
      </c>
      <c r="K277" s="298"/>
      <c r="L277" s="298"/>
      <c r="M277" s="298"/>
      <c r="N277" s="298"/>
      <c r="O277" s="298"/>
      <c r="P277" s="304"/>
      <c r="Q277" s="30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si="40"/>
        <v>0</v>
      </c>
      <c r="AB277" s="228" t="str">
        <f t="shared" si="41"/>
        <v/>
      </c>
    </row>
    <row r="278" spans="1:28" s="227" customFormat="1" ht="20.399999999999999">
      <c r="A278" s="321"/>
      <c r="B278" s="322" t="s">
        <v>15869</v>
      </c>
      <c r="C278" s="298" t="s">
        <v>15869</v>
      </c>
      <c r="D278" s="322"/>
      <c r="E278" s="322" t="s">
        <v>15869</v>
      </c>
      <c r="F278" s="322" t="s">
        <v>15869</v>
      </c>
      <c r="G278" s="322" t="s">
        <v>15869</v>
      </c>
      <c r="H278" s="323" t="s">
        <v>15869</v>
      </c>
      <c r="I278" s="304" t="s">
        <v>15869</v>
      </c>
      <c r="J278" s="304" t="s">
        <v>15869</v>
      </c>
      <c r="K278" s="298"/>
      <c r="L278" s="298"/>
      <c r="M278" s="298"/>
      <c r="N278" s="298"/>
      <c r="O278" s="298"/>
      <c r="P278" s="304"/>
      <c r="Q278" s="30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si="40"/>
        <v>0</v>
      </c>
      <c r="AB278" s="228" t="str">
        <f t="shared" si="41"/>
        <v/>
      </c>
    </row>
    <row r="279" spans="1:28" s="227" customFormat="1" ht="20.399999999999999">
      <c r="A279" s="321"/>
      <c r="B279" s="322" t="s">
        <v>15869</v>
      </c>
      <c r="C279" s="298" t="s">
        <v>15869</v>
      </c>
      <c r="D279" s="322"/>
      <c r="E279" s="322" t="s">
        <v>15869</v>
      </c>
      <c r="F279" s="322" t="s">
        <v>15869</v>
      </c>
      <c r="G279" s="322" t="s">
        <v>15869</v>
      </c>
      <c r="H279" s="323" t="s">
        <v>15869</v>
      </c>
      <c r="I279" s="304" t="s">
        <v>15869</v>
      </c>
      <c r="J279" s="304" t="s">
        <v>15869</v>
      </c>
      <c r="K279" s="298"/>
      <c r="L279" s="298"/>
      <c r="M279" s="298"/>
      <c r="N279" s="298"/>
      <c r="O279" s="298"/>
      <c r="P279" s="304"/>
      <c r="Q279" s="30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si="40"/>
        <v>0</v>
      </c>
      <c r="AB279" s="228" t="str">
        <f t="shared" si="41"/>
        <v/>
      </c>
    </row>
    <row r="280" spans="1:28" s="227" customFormat="1" ht="20.399999999999999">
      <c r="A280" s="321"/>
      <c r="B280" s="322" t="s">
        <v>15869</v>
      </c>
      <c r="C280" s="298" t="s">
        <v>15869</v>
      </c>
      <c r="D280" s="322"/>
      <c r="E280" s="322" t="s">
        <v>15869</v>
      </c>
      <c r="F280" s="322" t="s">
        <v>15869</v>
      </c>
      <c r="G280" s="322" t="s">
        <v>15869</v>
      </c>
      <c r="H280" s="323" t="s">
        <v>15869</v>
      </c>
      <c r="I280" s="304" t="s">
        <v>15869</v>
      </c>
      <c r="J280" s="304" t="s">
        <v>15869</v>
      </c>
      <c r="K280" s="298"/>
      <c r="L280" s="298"/>
      <c r="M280" s="298"/>
      <c r="N280" s="298"/>
      <c r="O280" s="298"/>
      <c r="P280" s="304"/>
      <c r="Q280" s="30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si="40"/>
        <v>0</v>
      </c>
      <c r="AB280" s="228" t="str">
        <f t="shared" si="41"/>
        <v/>
      </c>
    </row>
    <row r="281" spans="1:28" s="227" customFormat="1" ht="20.399999999999999">
      <c r="A281" s="321"/>
      <c r="B281" s="322" t="s">
        <v>15869</v>
      </c>
      <c r="C281" s="298" t="s">
        <v>15869</v>
      </c>
      <c r="D281" s="322"/>
      <c r="E281" s="322" t="s">
        <v>15869</v>
      </c>
      <c r="F281" s="322" t="s">
        <v>15869</v>
      </c>
      <c r="G281" s="322" t="s">
        <v>15869</v>
      </c>
      <c r="H281" s="323" t="s">
        <v>15869</v>
      </c>
      <c r="I281" s="304" t="s">
        <v>15869</v>
      </c>
      <c r="J281" s="304" t="s">
        <v>15869</v>
      </c>
      <c r="K281" s="298"/>
      <c r="L281" s="298"/>
      <c r="M281" s="298"/>
      <c r="N281" s="298"/>
      <c r="O281" s="298"/>
      <c r="P281" s="304"/>
      <c r="Q281" s="30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si="40"/>
        <v>0</v>
      </c>
      <c r="AB281" s="228" t="str">
        <f t="shared" si="41"/>
        <v/>
      </c>
    </row>
    <row r="282" spans="1:28" s="227" customFormat="1" ht="20.399999999999999">
      <c r="A282" s="321"/>
      <c r="B282" s="322" t="s">
        <v>15869</v>
      </c>
      <c r="C282" s="298" t="s">
        <v>15869</v>
      </c>
      <c r="D282" s="322"/>
      <c r="E282" s="322" t="s">
        <v>15869</v>
      </c>
      <c r="F282" s="322" t="s">
        <v>15869</v>
      </c>
      <c r="G282" s="322" t="s">
        <v>15869</v>
      </c>
      <c r="H282" s="323" t="s">
        <v>15869</v>
      </c>
      <c r="I282" s="304" t="s">
        <v>15869</v>
      </c>
      <c r="J282" s="304" t="s">
        <v>15869</v>
      </c>
      <c r="K282" s="298"/>
      <c r="L282" s="298"/>
      <c r="M282" s="298"/>
      <c r="N282" s="298"/>
      <c r="O282" s="298"/>
      <c r="P282" s="304"/>
      <c r="Q282" s="30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si="40"/>
        <v>0</v>
      </c>
      <c r="AB282" s="228" t="str">
        <f t="shared" si="41"/>
        <v/>
      </c>
    </row>
    <row r="283" spans="1:28" s="227" customFormat="1" ht="20.399999999999999">
      <c r="A283" s="321"/>
      <c r="B283" s="322" t="s">
        <v>15869</v>
      </c>
      <c r="C283" s="298" t="s">
        <v>15869</v>
      </c>
      <c r="D283" s="322"/>
      <c r="E283" s="322" t="s">
        <v>15869</v>
      </c>
      <c r="F283" s="322" t="s">
        <v>15869</v>
      </c>
      <c r="G283" s="322" t="s">
        <v>15869</v>
      </c>
      <c r="H283" s="323" t="s">
        <v>15869</v>
      </c>
      <c r="I283" s="304" t="s">
        <v>15869</v>
      </c>
      <c r="J283" s="304" t="s">
        <v>15869</v>
      </c>
      <c r="K283" s="298"/>
      <c r="L283" s="298"/>
      <c r="M283" s="298"/>
      <c r="N283" s="298"/>
      <c r="O283" s="298"/>
      <c r="P283" s="304"/>
      <c r="Q283" s="30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si="40"/>
        <v>0</v>
      </c>
      <c r="AB283" s="228" t="str">
        <f t="shared" si="41"/>
        <v/>
      </c>
    </row>
    <row r="284" spans="1:28" s="227" customFormat="1" ht="20.399999999999999">
      <c r="A284" s="321"/>
      <c r="B284" s="322" t="s">
        <v>15869</v>
      </c>
      <c r="C284" s="298" t="s">
        <v>15869</v>
      </c>
      <c r="D284" s="322"/>
      <c r="E284" s="322" t="s">
        <v>15869</v>
      </c>
      <c r="F284" s="322" t="s">
        <v>15869</v>
      </c>
      <c r="G284" s="322" t="s">
        <v>15869</v>
      </c>
      <c r="H284" s="323" t="s">
        <v>15869</v>
      </c>
      <c r="I284" s="304" t="s">
        <v>15869</v>
      </c>
      <c r="J284" s="304" t="s">
        <v>15869</v>
      </c>
      <c r="K284" s="298"/>
      <c r="L284" s="298"/>
      <c r="M284" s="298"/>
      <c r="N284" s="298"/>
      <c r="O284" s="298"/>
      <c r="P284" s="304"/>
      <c r="Q284" s="30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si="40"/>
        <v>0</v>
      </c>
      <c r="AB284" s="228" t="str">
        <f t="shared" si="41"/>
        <v/>
      </c>
    </row>
    <row r="285" spans="1:28" s="227" customFormat="1" ht="20.399999999999999">
      <c r="A285" s="321"/>
      <c r="B285" s="322" t="s">
        <v>15869</v>
      </c>
      <c r="C285" s="298" t="s">
        <v>15869</v>
      </c>
      <c r="D285" s="322"/>
      <c r="E285" s="322" t="s">
        <v>15869</v>
      </c>
      <c r="F285" s="322" t="s">
        <v>15869</v>
      </c>
      <c r="G285" s="322" t="s">
        <v>15869</v>
      </c>
      <c r="H285" s="323" t="s">
        <v>15869</v>
      </c>
      <c r="I285" s="304" t="s">
        <v>15869</v>
      </c>
      <c r="J285" s="304" t="s">
        <v>15869</v>
      </c>
      <c r="K285" s="298"/>
      <c r="L285" s="298"/>
      <c r="M285" s="298"/>
      <c r="N285" s="298"/>
      <c r="O285" s="298"/>
      <c r="P285" s="304"/>
      <c r="Q285" s="30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si="40"/>
        <v>0</v>
      </c>
      <c r="AB285" s="228" t="str">
        <f t="shared" si="41"/>
        <v/>
      </c>
    </row>
    <row r="286" spans="1:28" s="227" customFormat="1" ht="20.399999999999999">
      <c r="A286" s="321"/>
      <c r="B286" s="322" t="s">
        <v>15869</v>
      </c>
      <c r="C286" s="298" t="s">
        <v>15869</v>
      </c>
      <c r="D286" s="322"/>
      <c r="E286" s="322" t="s">
        <v>15869</v>
      </c>
      <c r="F286" s="322" t="s">
        <v>15869</v>
      </c>
      <c r="G286" s="322" t="s">
        <v>15869</v>
      </c>
      <c r="H286" s="323" t="s">
        <v>15869</v>
      </c>
      <c r="I286" s="304" t="s">
        <v>15869</v>
      </c>
      <c r="J286" s="304" t="s">
        <v>15869</v>
      </c>
      <c r="K286" s="298"/>
      <c r="L286" s="298"/>
      <c r="M286" s="298"/>
      <c r="N286" s="298"/>
      <c r="O286" s="298"/>
      <c r="P286" s="304"/>
      <c r="Q286" s="30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si="40"/>
        <v>0</v>
      </c>
      <c r="AB286" s="228" t="str">
        <f t="shared" si="41"/>
        <v/>
      </c>
    </row>
    <row r="287" spans="1:28" s="227" customFormat="1" ht="20.399999999999999">
      <c r="A287" s="321"/>
      <c r="B287" s="322" t="s">
        <v>15869</v>
      </c>
      <c r="C287" s="298" t="s">
        <v>15869</v>
      </c>
      <c r="D287" s="322"/>
      <c r="E287" s="322" t="s">
        <v>15869</v>
      </c>
      <c r="F287" s="322" t="s">
        <v>15869</v>
      </c>
      <c r="G287" s="322" t="s">
        <v>15869</v>
      </c>
      <c r="H287" s="323" t="s">
        <v>15869</v>
      </c>
      <c r="I287" s="304" t="s">
        <v>15869</v>
      </c>
      <c r="J287" s="304" t="s">
        <v>15869</v>
      </c>
      <c r="K287" s="298"/>
      <c r="L287" s="298"/>
      <c r="M287" s="298"/>
      <c r="N287" s="298"/>
      <c r="O287" s="298"/>
      <c r="P287" s="304"/>
      <c r="Q287" s="30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si="40"/>
        <v>0</v>
      </c>
      <c r="AB287" s="228" t="str">
        <f t="shared" si="41"/>
        <v/>
      </c>
    </row>
    <row r="288" spans="1:28" s="227" customFormat="1" ht="20.399999999999999">
      <c r="A288" s="321"/>
      <c r="B288" s="322" t="s">
        <v>15869</v>
      </c>
      <c r="C288" s="298" t="s">
        <v>15869</v>
      </c>
      <c r="D288" s="322"/>
      <c r="E288" s="322" t="s">
        <v>15869</v>
      </c>
      <c r="F288" s="322" t="s">
        <v>15869</v>
      </c>
      <c r="G288" s="322" t="s">
        <v>15869</v>
      </c>
      <c r="H288" s="323" t="s">
        <v>15869</v>
      </c>
      <c r="I288" s="304" t="s">
        <v>15869</v>
      </c>
      <c r="J288" s="304" t="s">
        <v>15869</v>
      </c>
      <c r="K288" s="298"/>
      <c r="L288" s="298"/>
      <c r="M288" s="298"/>
      <c r="N288" s="298"/>
      <c r="O288" s="298"/>
      <c r="P288" s="304"/>
      <c r="Q288" s="30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si="40"/>
        <v>0</v>
      </c>
      <c r="AB288" s="228" t="str">
        <f t="shared" si="41"/>
        <v/>
      </c>
    </row>
    <row r="289" spans="1:28" s="227" customFormat="1" ht="20.399999999999999">
      <c r="A289" s="321"/>
      <c r="B289" s="322" t="s">
        <v>15869</v>
      </c>
      <c r="C289" s="298" t="s">
        <v>15869</v>
      </c>
      <c r="D289" s="322"/>
      <c r="E289" s="322" t="s">
        <v>15869</v>
      </c>
      <c r="F289" s="322" t="s">
        <v>15869</v>
      </c>
      <c r="G289" s="322" t="s">
        <v>15869</v>
      </c>
      <c r="H289" s="323" t="s">
        <v>15869</v>
      </c>
      <c r="I289" s="304" t="s">
        <v>15869</v>
      </c>
      <c r="J289" s="304" t="s">
        <v>15869</v>
      </c>
      <c r="K289" s="298"/>
      <c r="L289" s="298"/>
      <c r="M289" s="298"/>
      <c r="N289" s="298"/>
      <c r="O289" s="298"/>
      <c r="P289" s="304"/>
      <c r="Q289" s="30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si="40"/>
        <v>0</v>
      </c>
      <c r="AB289" s="228" t="str">
        <f t="shared" si="41"/>
        <v/>
      </c>
    </row>
    <row r="290" spans="1:28" s="227" customFormat="1" ht="20.399999999999999">
      <c r="A290" s="321"/>
      <c r="B290" s="322" t="s">
        <v>15869</v>
      </c>
      <c r="C290" s="298" t="s">
        <v>15869</v>
      </c>
      <c r="D290" s="322"/>
      <c r="E290" s="322" t="s">
        <v>15869</v>
      </c>
      <c r="F290" s="322" t="s">
        <v>15869</v>
      </c>
      <c r="G290" s="322" t="s">
        <v>15869</v>
      </c>
      <c r="H290" s="323" t="s">
        <v>15869</v>
      </c>
      <c r="I290" s="304" t="s">
        <v>15869</v>
      </c>
      <c r="J290" s="304" t="s">
        <v>15869</v>
      </c>
      <c r="K290" s="298"/>
      <c r="L290" s="298"/>
      <c r="M290" s="298"/>
      <c r="N290" s="298"/>
      <c r="O290" s="298"/>
      <c r="P290" s="304"/>
      <c r="Q290" s="30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si="40"/>
        <v>0</v>
      </c>
      <c r="AB290" s="228" t="str">
        <f t="shared" si="41"/>
        <v/>
      </c>
    </row>
    <row r="291" spans="1:28" s="227" customFormat="1" ht="20.399999999999999">
      <c r="A291" s="321"/>
      <c r="B291" s="322" t="s">
        <v>15869</v>
      </c>
      <c r="C291" s="298" t="s">
        <v>15869</v>
      </c>
      <c r="D291" s="322"/>
      <c r="E291" s="322" t="s">
        <v>15869</v>
      </c>
      <c r="F291" s="322" t="s">
        <v>15869</v>
      </c>
      <c r="G291" s="322" t="s">
        <v>15869</v>
      </c>
      <c r="H291" s="323" t="s">
        <v>15869</v>
      </c>
      <c r="I291" s="304" t="s">
        <v>15869</v>
      </c>
      <c r="J291" s="304" t="s">
        <v>15869</v>
      </c>
      <c r="K291" s="298"/>
      <c r="L291" s="298"/>
      <c r="M291" s="298"/>
      <c r="N291" s="298"/>
      <c r="O291" s="298"/>
      <c r="P291" s="304"/>
      <c r="Q291" s="30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si="40"/>
        <v>0</v>
      </c>
      <c r="AB291" s="228" t="str">
        <f t="shared" si="41"/>
        <v/>
      </c>
    </row>
    <row r="292" spans="1:28" s="227" customFormat="1" ht="20.399999999999999">
      <c r="A292" s="321"/>
      <c r="B292" s="322" t="s">
        <v>15869</v>
      </c>
      <c r="C292" s="298" t="s">
        <v>15869</v>
      </c>
      <c r="D292" s="322"/>
      <c r="E292" s="322" t="s">
        <v>15869</v>
      </c>
      <c r="F292" s="322" t="s">
        <v>15869</v>
      </c>
      <c r="G292" s="322" t="s">
        <v>15869</v>
      </c>
      <c r="H292" s="323" t="s">
        <v>15869</v>
      </c>
      <c r="I292" s="304" t="s">
        <v>15869</v>
      </c>
      <c r="J292" s="304" t="s">
        <v>15869</v>
      </c>
      <c r="K292" s="298"/>
      <c r="L292" s="298"/>
      <c r="M292" s="298"/>
      <c r="N292" s="298"/>
      <c r="O292" s="298"/>
      <c r="P292" s="304"/>
      <c r="Q292" s="30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si="40"/>
        <v>0</v>
      </c>
      <c r="AB292" s="228" t="str">
        <f t="shared" si="41"/>
        <v/>
      </c>
    </row>
    <row r="293" spans="1:28" s="227" customFormat="1" ht="20.399999999999999">
      <c r="A293" s="321"/>
      <c r="B293" s="322" t="s">
        <v>15869</v>
      </c>
      <c r="C293" s="298" t="s">
        <v>15869</v>
      </c>
      <c r="D293" s="322"/>
      <c r="E293" s="322" t="s">
        <v>15869</v>
      </c>
      <c r="F293" s="322" t="s">
        <v>15869</v>
      </c>
      <c r="G293" s="322" t="s">
        <v>15869</v>
      </c>
      <c r="H293" s="323" t="s">
        <v>15869</v>
      </c>
      <c r="I293" s="304" t="s">
        <v>15869</v>
      </c>
      <c r="J293" s="304" t="s">
        <v>15869</v>
      </c>
      <c r="K293" s="298"/>
      <c r="L293" s="298"/>
      <c r="M293" s="298"/>
      <c r="N293" s="298"/>
      <c r="O293" s="298"/>
      <c r="P293" s="304"/>
      <c r="Q293" s="30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si="40"/>
        <v>0</v>
      </c>
      <c r="AB293" s="228" t="str">
        <f t="shared" si="41"/>
        <v/>
      </c>
    </row>
    <row r="294" spans="1:28" s="227" customFormat="1" ht="20.399999999999999">
      <c r="A294" s="321"/>
      <c r="B294" s="322" t="s">
        <v>15869</v>
      </c>
      <c r="C294" s="298" t="s">
        <v>15869</v>
      </c>
      <c r="D294" s="322"/>
      <c r="E294" s="322" t="s">
        <v>15869</v>
      </c>
      <c r="F294" s="322" t="s">
        <v>15869</v>
      </c>
      <c r="G294" s="322" t="s">
        <v>15869</v>
      </c>
      <c r="H294" s="323" t="s">
        <v>15869</v>
      </c>
      <c r="I294" s="304" t="s">
        <v>15869</v>
      </c>
      <c r="J294" s="304" t="s">
        <v>15869</v>
      </c>
      <c r="K294" s="298"/>
      <c r="L294" s="298"/>
      <c r="M294" s="298"/>
      <c r="N294" s="298"/>
      <c r="O294" s="298"/>
      <c r="P294" s="304"/>
      <c r="Q294" s="305"/>
      <c r="R294" s="182" t="str">
        <f ca="1">IF(ISERROR($V294),"",OFFSET('Smelter Look-up'!$C$4,$V294-4,0)&amp;"")</f>
        <v/>
      </c>
      <c r="S294" s="181" t="str">
        <f t="shared" ref="S294:S324" ca="1" si="42">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si="43">IF(AND(C294="Smelter not listed",OR(LEN(D294)=0,LEN(E294)=0)),1,0)</f>
        <v>0</v>
      </c>
      <c r="AB294" s="228" t="str">
        <f t="shared" ref="AB294:AB324" si="44">B294&amp;C294</f>
        <v/>
      </c>
    </row>
    <row r="295" spans="1:28" s="227" customFormat="1" ht="20.399999999999999">
      <c r="A295" s="321"/>
      <c r="B295" s="322" t="s">
        <v>15869</v>
      </c>
      <c r="C295" s="298" t="s">
        <v>15869</v>
      </c>
      <c r="D295" s="322"/>
      <c r="E295" s="322" t="s">
        <v>15869</v>
      </c>
      <c r="F295" s="322" t="s">
        <v>15869</v>
      </c>
      <c r="G295" s="322" t="s">
        <v>15869</v>
      </c>
      <c r="H295" s="323" t="s">
        <v>15869</v>
      </c>
      <c r="I295" s="304" t="s">
        <v>15869</v>
      </c>
      <c r="J295" s="304" t="s">
        <v>15869</v>
      </c>
      <c r="K295" s="298"/>
      <c r="L295" s="298"/>
      <c r="M295" s="298"/>
      <c r="N295" s="298"/>
      <c r="O295" s="298"/>
      <c r="P295" s="304"/>
      <c r="Q295" s="30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si="43"/>
        <v>0</v>
      </c>
      <c r="AB295" s="228" t="str">
        <f t="shared" si="44"/>
        <v/>
      </c>
    </row>
    <row r="296" spans="1:28" s="227" customFormat="1" ht="20.399999999999999">
      <c r="A296" s="321"/>
      <c r="B296" s="322" t="s">
        <v>15869</v>
      </c>
      <c r="C296" s="298" t="s">
        <v>15869</v>
      </c>
      <c r="D296" s="322"/>
      <c r="E296" s="322" t="s">
        <v>15869</v>
      </c>
      <c r="F296" s="322" t="s">
        <v>15869</v>
      </c>
      <c r="G296" s="322" t="s">
        <v>15869</v>
      </c>
      <c r="H296" s="323" t="s">
        <v>15869</v>
      </c>
      <c r="I296" s="304" t="s">
        <v>15869</v>
      </c>
      <c r="J296" s="304" t="s">
        <v>15869</v>
      </c>
      <c r="K296" s="298"/>
      <c r="L296" s="298"/>
      <c r="M296" s="298"/>
      <c r="N296" s="298"/>
      <c r="O296" s="298"/>
      <c r="P296" s="304"/>
      <c r="Q296" s="30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si="43"/>
        <v>0</v>
      </c>
      <c r="AB296" s="228" t="str">
        <f t="shared" si="44"/>
        <v/>
      </c>
    </row>
    <row r="297" spans="1:28" s="227" customFormat="1" ht="20.399999999999999">
      <c r="A297" s="321"/>
      <c r="B297" s="322" t="s">
        <v>15869</v>
      </c>
      <c r="C297" s="298" t="s">
        <v>15869</v>
      </c>
      <c r="D297" s="322"/>
      <c r="E297" s="322" t="s">
        <v>15869</v>
      </c>
      <c r="F297" s="322" t="s">
        <v>15869</v>
      </c>
      <c r="G297" s="322" t="s">
        <v>15869</v>
      </c>
      <c r="H297" s="323" t="s">
        <v>15869</v>
      </c>
      <c r="I297" s="304" t="s">
        <v>15869</v>
      </c>
      <c r="J297" s="304" t="s">
        <v>15869</v>
      </c>
      <c r="K297" s="298"/>
      <c r="L297" s="298"/>
      <c r="M297" s="298"/>
      <c r="N297" s="298"/>
      <c r="O297" s="298"/>
      <c r="P297" s="304"/>
      <c r="Q297" s="30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si="43"/>
        <v>0</v>
      </c>
      <c r="AB297" s="228" t="str">
        <f t="shared" si="44"/>
        <v/>
      </c>
    </row>
    <row r="298" spans="1:28" s="227" customFormat="1" ht="20.399999999999999">
      <c r="A298" s="321"/>
      <c r="B298" s="322" t="s">
        <v>15869</v>
      </c>
      <c r="C298" s="298" t="s">
        <v>15869</v>
      </c>
      <c r="D298" s="322"/>
      <c r="E298" s="322" t="s">
        <v>15869</v>
      </c>
      <c r="F298" s="322" t="s">
        <v>15869</v>
      </c>
      <c r="G298" s="322" t="s">
        <v>15869</v>
      </c>
      <c r="H298" s="323" t="s">
        <v>15869</v>
      </c>
      <c r="I298" s="304" t="s">
        <v>15869</v>
      </c>
      <c r="J298" s="304" t="s">
        <v>15869</v>
      </c>
      <c r="K298" s="298"/>
      <c r="L298" s="298"/>
      <c r="M298" s="298"/>
      <c r="N298" s="298"/>
      <c r="O298" s="298"/>
      <c r="P298" s="304"/>
      <c r="Q298" s="30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si="43"/>
        <v>0</v>
      </c>
      <c r="AB298" s="228" t="str">
        <f t="shared" si="44"/>
        <v/>
      </c>
    </row>
    <row r="299" spans="1:28" s="227" customFormat="1" ht="20.399999999999999">
      <c r="A299" s="321"/>
      <c r="B299" s="322" t="s">
        <v>15869</v>
      </c>
      <c r="C299" s="298" t="s">
        <v>15869</v>
      </c>
      <c r="D299" s="322"/>
      <c r="E299" s="322" t="s">
        <v>15869</v>
      </c>
      <c r="F299" s="322" t="s">
        <v>15869</v>
      </c>
      <c r="G299" s="322" t="s">
        <v>15869</v>
      </c>
      <c r="H299" s="323" t="s">
        <v>15869</v>
      </c>
      <c r="I299" s="304" t="s">
        <v>15869</v>
      </c>
      <c r="J299" s="304" t="s">
        <v>15869</v>
      </c>
      <c r="K299" s="298"/>
      <c r="L299" s="298"/>
      <c r="M299" s="298"/>
      <c r="N299" s="298"/>
      <c r="O299" s="298"/>
      <c r="P299" s="304"/>
      <c r="Q299" s="30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si="43"/>
        <v>0</v>
      </c>
      <c r="AB299" s="228" t="str">
        <f t="shared" si="44"/>
        <v/>
      </c>
    </row>
    <row r="300" spans="1:28" s="227" customFormat="1" ht="20.399999999999999">
      <c r="A300" s="321"/>
      <c r="B300" s="322" t="s">
        <v>15869</v>
      </c>
      <c r="C300" s="298" t="s">
        <v>15869</v>
      </c>
      <c r="D300" s="322"/>
      <c r="E300" s="322" t="s">
        <v>15869</v>
      </c>
      <c r="F300" s="322" t="s">
        <v>15869</v>
      </c>
      <c r="G300" s="322" t="s">
        <v>15869</v>
      </c>
      <c r="H300" s="323" t="s">
        <v>15869</v>
      </c>
      <c r="I300" s="304" t="s">
        <v>15869</v>
      </c>
      <c r="J300" s="304" t="s">
        <v>15869</v>
      </c>
      <c r="K300" s="298"/>
      <c r="L300" s="298"/>
      <c r="M300" s="298"/>
      <c r="N300" s="298"/>
      <c r="O300" s="298"/>
      <c r="P300" s="304"/>
      <c r="Q300" s="30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si="43"/>
        <v>0</v>
      </c>
      <c r="AB300" s="228" t="str">
        <f t="shared" si="44"/>
        <v/>
      </c>
    </row>
    <row r="301" spans="1:28" s="227" customFormat="1" ht="20.399999999999999">
      <c r="A301" s="321"/>
      <c r="B301" s="322" t="s">
        <v>15869</v>
      </c>
      <c r="C301" s="298" t="s">
        <v>15869</v>
      </c>
      <c r="D301" s="322"/>
      <c r="E301" s="322" t="s">
        <v>15869</v>
      </c>
      <c r="F301" s="322" t="s">
        <v>15869</v>
      </c>
      <c r="G301" s="322" t="s">
        <v>15869</v>
      </c>
      <c r="H301" s="323" t="s">
        <v>15869</v>
      </c>
      <c r="I301" s="304" t="s">
        <v>15869</v>
      </c>
      <c r="J301" s="304" t="s">
        <v>15869</v>
      </c>
      <c r="K301" s="298"/>
      <c r="L301" s="298"/>
      <c r="M301" s="298"/>
      <c r="N301" s="298"/>
      <c r="O301" s="298"/>
      <c r="P301" s="304"/>
      <c r="Q301" s="30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si="43"/>
        <v>0</v>
      </c>
      <c r="AB301" s="228" t="str">
        <f t="shared" si="44"/>
        <v/>
      </c>
    </row>
    <row r="302" spans="1:28" s="227" customFormat="1" ht="20.399999999999999">
      <c r="A302" s="321"/>
      <c r="B302" s="322" t="s">
        <v>15869</v>
      </c>
      <c r="C302" s="298" t="s">
        <v>15869</v>
      </c>
      <c r="D302" s="322"/>
      <c r="E302" s="322" t="s">
        <v>15869</v>
      </c>
      <c r="F302" s="322" t="s">
        <v>15869</v>
      </c>
      <c r="G302" s="322" t="s">
        <v>15869</v>
      </c>
      <c r="H302" s="323" t="s">
        <v>15869</v>
      </c>
      <c r="I302" s="304" t="s">
        <v>15869</v>
      </c>
      <c r="J302" s="304" t="s">
        <v>15869</v>
      </c>
      <c r="K302" s="298"/>
      <c r="L302" s="298"/>
      <c r="M302" s="298"/>
      <c r="N302" s="298"/>
      <c r="O302" s="298"/>
      <c r="P302" s="304"/>
      <c r="Q302" s="30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si="43"/>
        <v>0</v>
      </c>
      <c r="AB302" s="228" t="str">
        <f t="shared" si="44"/>
        <v/>
      </c>
    </row>
    <row r="303" spans="1:28" s="227" customFormat="1" ht="20.399999999999999">
      <c r="A303" s="321"/>
      <c r="B303" s="322" t="s">
        <v>15869</v>
      </c>
      <c r="C303" s="298" t="s">
        <v>15869</v>
      </c>
      <c r="D303" s="322"/>
      <c r="E303" s="322" t="s">
        <v>15869</v>
      </c>
      <c r="F303" s="322" t="s">
        <v>15869</v>
      </c>
      <c r="G303" s="322" t="s">
        <v>15869</v>
      </c>
      <c r="H303" s="323" t="s">
        <v>15869</v>
      </c>
      <c r="I303" s="304" t="s">
        <v>15869</v>
      </c>
      <c r="J303" s="304" t="s">
        <v>15869</v>
      </c>
      <c r="K303" s="298"/>
      <c r="L303" s="298"/>
      <c r="M303" s="298"/>
      <c r="N303" s="298"/>
      <c r="O303" s="298"/>
      <c r="P303" s="304"/>
      <c r="Q303" s="30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si="43"/>
        <v>0</v>
      </c>
      <c r="AB303" s="228" t="str">
        <f t="shared" si="44"/>
        <v/>
      </c>
    </row>
    <row r="304" spans="1:28" s="227" customFormat="1" ht="20.399999999999999">
      <c r="A304" s="321"/>
      <c r="B304" s="322" t="s">
        <v>15869</v>
      </c>
      <c r="C304" s="298" t="s">
        <v>15869</v>
      </c>
      <c r="D304" s="322"/>
      <c r="E304" s="322" t="s">
        <v>15869</v>
      </c>
      <c r="F304" s="322" t="s">
        <v>15869</v>
      </c>
      <c r="G304" s="322" t="s">
        <v>15869</v>
      </c>
      <c r="H304" s="323" t="s">
        <v>15869</v>
      </c>
      <c r="I304" s="304" t="s">
        <v>15869</v>
      </c>
      <c r="J304" s="304" t="s">
        <v>15869</v>
      </c>
      <c r="K304" s="298"/>
      <c r="L304" s="298"/>
      <c r="M304" s="298"/>
      <c r="N304" s="298"/>
      <c r="O304" s="298"/>
      <c r="P304" s="304"/>
      <c r="Q304" s="30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si="43"/>
        <v>0</v>
      </c>
      <c r="AB304" s="228" t="str">
        <f t="shared" si="44"/>
        <v/>
      </c>
    </row>
    <row r="305" spans="1:28" s="227" customFormat="1" ht="20.399999999999999">
      <c r="A305" s="321"/>
      <c r="B305" s="322" t="s">
        <v>15869</v>
      </c>
      <c r="C305" s="298" t="s">
        <v>15869</v>
      </c>
      <c r="D305" s="322"/>
      <c r="E305" s="322" t="s">
        <v>15869</v>
      </c>
      <c r="F305" s="322" t="s">
        <v>15869</v>
      </c>
      <c r="G305" s="322" t="s">
        <v>15869</v>
      </c>
      <c r="H305" s="323" t="s">
        <v>15869</v>
      </c>
      <c r="I305" s="304" t="s">
        <v>15869</v>
      </c>
      <c r="J305" s="304" t="s">
        <v>15869</v>
      </c>
      <c r="K305" s="298"/>
      <c r="L305" s="298"/>
      <c r="M305" s="298"/>
      <c r="N305" s="298"/>
      <c r="O305" s="298"/>
      <c r="P305" s="304"/>
      <c r="Q305" s="30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si="43"/>
        <v>0</v>
      </c>
      <c r="AB305" s="228" t="str">
        <f t="shared" si="44"/>
        <v/>
      </c>
    </row>
    <row r="306" spans="1:28" s="227" customFormat="1" ht="20.399999999999999">
      <c r="A306" s="321"/>
      <c r="B306" s="322" t="s">
        <v>15869</v>
      </c>
      <c r="C306" s="298" t="s">
        <v>15869</v>
      </c>
      <c r="D306" s="322"/>
      <c r="E306" s="322" t="s">
        <v>15869</v>
      </c>
      <c r="F306" s="322" t="s">
        <v>15869</v>
      </c>
      <c r="G306" s="322" t="s">
        <v>15869</v>
      </c>
      <c r="H306" s="323" t="s">
        <v>15869</v>
      </c>
      <c r="I306" s="304" t="s">
        <v>15869</v>
      </c>
      <c r="J306" s="304" t="s">
        <v>15869</v>
      </c>
      <c r="K306" s="298"/>
      <c r="L306" s="298"/>
      <c r="M306" s="298"/>
      <c r="N306" s="298"/>
      <c r="O306" s="298"/>
      <c r="P306" s="304"/>
      <c r="Q306" s="30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si="43"/>
        <v>0</v>
      </c>
      <c r="AB306" s="228" t="str">
        <f t="shared" si="44"/>
        <v/>
      </c>
    </row>
    <row r="307" spans="1:28" s="227" customFormat="1" ht="20.399999999999999">
      <c r="A307" s="321"/>
      <c r="B307" s="322" t="s">
        <v>15869</v>
      </c>
      <c r="C307" s="298" t="s">
        <v>15869</v>
      </c>
      <c r="D307" s="322"/>
      <c r="E307" s="322" t="s">
        <v>15869</v>
      </c>
      <c r="F307" s="322" t="s">
        <v>15869</v>
      </c>
      <c r="G307" s="322" t="s">
        <v>15869</v>
      </c>
      <c r="H307" s="323" t="s">
        <v>15869</v>
      </c>
      <c r="I307" s="304" t="s">
        <v>15869</v>
      </c>
      <c r="J307" s="304" t="s">
        <v>15869</v>
      </c>
      <c r="K307" s="298"/>
      <c r="L307" s="298"/>
      <c r="M307" s="298"/>
      <c r="N307" s="298"/>
      <c r="O307" s="298"/>
      <c r="P307" s="304"/>
      <c r="Q307" s="30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si="43"/>
        <v>0</v>
      </c>
      <c r="AB307" s="228" t="str">
        <f t="shared" si="44"/>
        <v/>
      </c>
    </row>
    <row r="308" spans="1:28" s="227" customFormat="1" ht="20.399999999999999">
      <c r="A308" s="321"/>
      <c r="B308" s="322" t="s">
        <v>15869</v>
      </c>
      <c r="C308" s="298" t="s">
        <v>15869</v>
      </c>
      <c r="D308" s="322"/>
      <c r="E308" s="322" t="s">
        <v>15869</v>
      </c>
      <c r="F308" s="322" t="s">
        <v>15869</v>
      </c>
      <c r="G308" s="322" t="s">
        <v>15869</v>
      </c>
      <c r="H308" s="323" t="s">
        <v>15869</v>
      </c>
      <c r="I308" s="304" t="s">
        <v>15869</v>
      </c>
      <c r="J308" s="304" t="s">
        <v>15869</v>
      </c>
      <c r="K308" s="298"/>
      <c r="L308" s="298"/>
      <c r="M308" s="298"/>
      <c r="N308" s="298"/>
      <c r="O308" s="298"/>
      <c r="P308" s="304"/>
      <c r="Q308" s="30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si="43"/>
        <v>0</v>
      </c>
      <c r="AB308" s="228" t="str">
        <f t="shared" si="44"/>
        <v/>
      </c>
    </row>
    <row r="309" spans="1:28" s="227" customFormat="1" ht="20.399999999999999">
      <c r="A309" s="321"/>
      <c r="B309" s="322" t="s">
        <v>15869</v>
      </c>
      <c r="C309" s="298" t="s">
        <v>15869</v>
      </c>
      <c r="D309" s="322"/>
      <c r="E309" s="322" t="s">
        <v>15869</v>
      </c>
      <c r="F309" s="322" t="s">
        <v>15869</v>
      </c>
      <c r="G309" s="322" t="s">
        <v>15869</v>
      </c>
      <c r="H309" s="323" t="s">
        <v>15869</v>
      </c>
      <c r="I309" s="304" t="s">
        <v>15869</v>
      </c>
      <c r="J309" s="304" t="s">
        <v>15869</v>
      </c>
      <c r="K309" s="298"/>
      <c r="L309" s="298"/>
      <c r="M309" s="298"/>
      <c r="N309" s="298"/>
      <c r="O309" s="298"/>
      <c r="P309" s="304"/>
      <c r="Q309" s="30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si="43"/>
        <v>0</v>
      </c>
      <c r="AB309" s="228" t="str">
        <f t="shared" si="44"/>
        <v/>
      </c>
    </row>
    <row r="310" spans="1:28" s="227" customFormat="1" ht="20.399999999999999">
      <c r="A310" s="321"/>
      <c r="B310" s="322" t="s">
        <v>15869</v>
      </c>
      <c r="C310" s="298" t="s">
        <v>15869</v>
      </c>
      <c r="D310" s="322"/>
      <c r="E310" s="322" t="s">
        <v>15869</v>
      </c>
      <c r="F310" s="322" t="s">
        <v>15869</v>
      </c>
      <c r="G310" s="322" t="s">
        <v>15869</v>
      </c>
      <c r="H310" s="323" t="s">
        <v>15869</v>
      </c>
      <c r="I310" s="304" t="s">
        <v>15869</v>
      </c>
      <c r="J310" s="304" t="s">
        <v>15869</v>
      </c>
      <c r="K310" s="298"/>
      <c r="L310" s="298"/>
      <c r="M310" s="298"/>
      <c r="N310" s="298"/>
      <c r="O310" s="298"/>
      <c r="P310" s="304"/>
      <c r="Q310" s="30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si="43"/>
        <v>0</v>
      </c>
      <c r="AB310" s="228" t="str">
        <f t="shared" si="44"/>
        <v/>
      </c>
    </row>
    <row r="311" spans="1:28" s="227" customFormat="1" ht="20.399999999999999">
      <c r="A311" s="321"/>
      <c r="B311" s="322" t="s">
        <v>15869</v>
      </c>
      <c r="C311" s="298" t="s">
        <v>15869</v>
      </c>
      <c r="D311" s="322"/>
      <c r="E311" s="322" t="s">
        <v>15869</v>
      </c>
      <c r="F311" s="322" t="s">
        <v>15869</v>
      </c>
      <c r="G311" s="322" t="s">
        <v>15869</v>
      </c>
      <c r="H311" s="323" t="s">
        <v>15869</v>
      </c>
      <c r="I311" s="304" t="s">
        <v>15869</v>
      </c>
      <c r="J311" s="304" t="s">
        <v>15869</v>
      </c>
      <c r="K311" s="298"/>
      <c r="L311" s="298"/>
      <c r="M311" s="298"/>
      <c r="N311" s="298"/>
      <c r="O311" s="298"/>
      <c r="P311" s="304"/>
      <c r="Q311" s="30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si="43"/>
        <v>0</v>
      </c>
      <c r="AB311" s="228" t="str">
        <f t="shared" si="44"/>
        <v/>
      </c>
    </row>
    <row r="312" spans="1:28" s="227" customFormat="1" ht="20.399999999999999">
      <c r="A312" s="321"/>
      <c r="B312" s="322" t="s">
        <v>15869</v>
      </c>
      <c r="C312" s="298" t="s">
        <v>15869</v>
      </c>
      <c r="D312" s="322"/>
      <c r="E312" s="322" t="s">
        <v>15869</v>
      </c>
      <c r="F312" s="322" t="s">
        <v>15869</v>
      </c>
      <c r="G312" s="322" t="s">
        <v>15869</v>
      </c>
      <c r="H312" s="323" t="s">
        <v>15869</v>
      </c>
      <c r="I312" s="304" t="s">
        <v>15869</v>
      </c>
      <c r="J312" s="304" t="s">
        <v>15869</v>
      </c>
      <c r="K312" s="298"/>
      <c r="L312" s="298"/>
      <c r="M312" s="298"/>
      <c r="N312" s="298"/>
      <c r="O312" s="298"/>
      <c r="P312" s="304"/>
      <c r="Q312" s="30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si="43"/>
        <v>0</v>
      </c>
      <c r="AB312" s="228" t="str">
        <f t="shared" si="44"/>
        <v/>
      </c>
    </row>
    <row r="313" spans="1:28" s="227" customFormat="1" ht="20.399999999999999">
      <c r="A313" s="321"/>
      <c r="B313" s="322" t="s">
        <v>15869</v>
      </c>
      <c r="C313" s="298" t="s">
        <v>15869</v>
      </c>
      <c r="D313" s="322"/>
      <c r="E313" s="322" t="s">
        <v>15869</v>
      </c>
      <c r="F313" s="322" t="s">
        <v>15869</v>
      </c>
      <c r="G313" s="322" t="s">
        <v>15869</v>
      </c>
      <c r="H313" s="323" t="s">
        <v>15869</v>
      </c>
      <c r="I313" s="304" t="s">
        <v>15869</v>
      </c>
      <c r="J313" s="304" t="s">
        <v>15869</v>
      </c>
      <c r="K313" s="298"/>
      <c r="L313" s="298"/>
      <c r="M313" s="298"/>
      <c r="N313" s="298"/>
      <c r="O313" s="298"/>
      <c r="P313" s="304"/>
      <c r="Q313" s="30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si="43"/>
        <v>0</v>
      </c>
      <c r="AB313" s="228" t="str">
        <f t="shared" si="44"/>
        <v/>
      </c>
    </row>
    <row r="314" spans="1:28" s="227" customFormat="1" ht="20.399999999999999">
      <c r="A314" s="321"/>
      <c r="B314" s="322" t="s">
        <v>15869</v>
      </c>
      <c r="C314" s="298" t="s">
        <v>15869</v>
      </c>
      <c r="D314" s="322"/>
      <c r="E314" s="322" t="s">
        <v>15869</v>
      </c>
      <c r="F314" s="322" t="s">
        <v>15869</v>
      </c>
      <c r="G314" s="322" t="s">
        <v>15869</v>
      </c>
      <c r="H314" s="323" t="s">
        <v>15869</v>
      </c>
      <c r="I314" s="304" t="s">
        <v>15869</v>
      </c>
      <c r="J314" s="304" t="s">
        <v>15869</v>
      </c>
      <c r="K314" s="298"/>
      <c r="L314" s="298"/>
      <c r="M314" s="298"/>
      <c r="N314" s="298"/>
      <c r="O314" s="298"/>
      <c r="P314" s="304"/>
      <c r="Q314" s="30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si="43"/>
        <v>0</v>
      </c>
      <c r="AB314" s="228" t="str">
        <f t="shared" si="44"/>
        <v/>
      </c>
    </row>
    <row r="315" spans="1:28" s="227" customFormat="1" ht="20.399999999999999">
      <c r="A315" s="321"/>
      <c r="B315" s="322" t="s">
        <v>15869</v>
      </c>
      <c r="C315" s="298" t="s">
        <v>15869</v>
      </c>
      <c r="D315" s="322"/>
      <c r="E315" s="322" t="s">
        <v>15869</v>
      </c>
      <c r="F315" s="322" t="s">
        <v>15869</v>
      </c>
      <c r="G315" s="322" t="s">
        <v>15869</v>
      </c>
      <c r="H315" s="323" t="s">
        <v>15869</v>
      </c>
      <c r="I315" s="304" t="s">
        <v>15869</v>
      </c>
      <c r="J315" s="304" t="s">
        <v>15869</v>
      </c>
      <c r="K315" s="298"/>
      <c r="L315" s="298"/>
      <c r="M315" s="298"/>
      <c r="N315" s="298"/>
      <c r="O315" s="298"/>
      <c r="P315" s="304"/>
      <c r="Q315" s="30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si="43"/>
        <v>0</v>
      </c>
      <c r="AB315" s="228" t="str">
        <f t="shared" si="44"/>
        <v/>
      </c>
    </row>
    <row r="316" spans="1:28" s="227" customFormat="1" ht="20.399999999999999">
      <c r="A316" s="321"/>
      <c r="B316" s="322" t="s">
        <v>15869</v>
      </c>
      <c r="C316" s="298" t="s">
        <v>15869</v>
      </c>
      <c r="D316" s="322"/>
      <c r="E316" s="322" t="s">
        <v>15869</v>
      </c>
      <c r="F316" s="322" t="s">
        <v>15869</v>
      </c>
      <c r="G316" s="322" t="s">
        <v>15869</v>
      </c>
      <c r="H316" s="323" t="s">
        <v>15869</v>
      </c>
      <c r="I316" s="304" t="s">
        <v>15869</v>
      </c>
      <c r="J316" s="304" t="s">
        <v>15869</v>
      </c>
      <c r="K316" s="298"/>
      <c r="L316" s="298"/>
      <c r="M316" s="298"/>
      <c r="N316" s="298"/>
      <c r="O316" s="298"/>
      <c r="P316" s="304"/>
      <c r="Q316" s="30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si="43"/>
        <v>0</v>
      </c>
      <c r="AB316" s="228" t="str">
        <f t="shared" si="44"/>
        <v/>
      </c>
    </row>
    <row r="317" spans="1:28" s="227" customFormat="1" ht="20.399999999999999">
      <c r="A317" s="321"/>
      <c r="B317" s="322" t="s">
        <v>15869</v>
      </c>
      <c r="C317" s="298" t="s">
        <v>15869</v>
      </c>
      <c r="D317" s="322"/>
      <c r="E317" s="322" t="s">
        <v>15869</v>
      </c>
      <c r="F317" s="322" t="s">
        <v>15869</v>
      </c>
      <c r="G317" s="322" t="s">
        <v>15869</v>
      </c>
      <c r="H317" s="323" t="s">
        <v>15869</v>
      </c>
      <c r="I317" s="304" t="s">
        <v>15869</v>
      </c>
      <c r="J317" s="304" t="s">
        <v>15869</v>
      </c>
      <c r="K317" s="298"/>
      <c r="L317" s="298"/>
      <c r="M317" s="298"/>
      <c r="N317" s="298"/>
      <c r="O317" s="298"/>
      <c r="P317" s="304"/>
      <c r="Q317" s="30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si="43"/>
        <v>0</v>
      </c>
      <c r="AB317" s="228" t="str">
        <f t="shared" si="44"/>
        <v/>
      </c>
    </row>
    <row r="318" spans="1:28" s="227" customFormat="1" ht="20.399999999999999">
      <c r="A318" s="321"/>
      <c r="B318" s="322" t="s">
        <v>15869</v>
      </c>
      <c r="C318" s="298" t="s">
        <v>15869</v>
      </c>
      <c r="D318" s="322"/>
      <c r="E318" s="322" t="s">
        <v>15869</v>
      </c>
      <c r="F318" s="322" t="s">
        <v>15869</v>
      </c>
      <c r="G318" s="322" t="s">
        <v>15869</v>
      </c>
      <c r="H318" s="323" t="s">
        <v>15869</v>
      </c>
      <c r="I318" s="304" t="s">
        <v>15869</v>
      </c>
      <c r="J318" s="304" t="s">
        <v>15869</v>
      </c>
      <c r="K318" s="298"/>
      <c r="L318" s="298"/>
      <c r="M318" s="298"/>
      <c r="N318" s="298"/>
      <c r="O318" s="298"/>
      <c r="P318" s="304"/>
      <c r="Q318" s="30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si="43"/>
        <v>0</v>
      </c>
      <c r="AB318" s="228" t="str">
        <f t="shared" si="44"/>
        <v/>
      </c>
    </row>
    <row r="319" spans="1:28" s="227" customFormat="1" ht="20.399999999999999">
      <c r="A319" s="321"/>
      <c r="B319" s="322" t="s">
        <v>15869</v>
      </c>
      <c r="C319" s="298" t="s">
        <v>15869</v>
      </c>
      <c r="D319" s="322"/>
      <c r="E319" s="322" t="s">
        <v>15869</v>
      </c>
      <c r="F319" s="322" t="s">
        <v>15869</v>
      </c>
      <c r="G319" s="322" t="s">
        <v>15869</v>
      </c>
      <c r="H319" s="323" t="s">
        <v>15869</v>
      </c>
      <c r="I319" s="304" t="s">
        <v>15869</v>
      </c>
      <c r="J319" s="304" t="s">
        <v>15869</v>
      </c>
      <c r="K319" s="298"/>
      <c r="L319" s="298"/>
      <c r="M319" s="298"/>
      <c r="N319" s="298"/>
      <c r="O319" s="298"/>
      <c r="P319" s="304"/>
      <c r="Q319" s="30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si="43"/>
        <v>0</v>
      </c>
      <c r="AB319" s="228" t="str">
        <f t="shared" si="44"/>
        <v/>
      </c>
    </row>
    <row r="320" spans="1:28" s="227" customFormat="1" ht="20.399999999999999">
      <c r="A320" s="321"/>
      <c r="B320" s="322" t="s">
        <v>15869</v>
      </c>
      <c r="C320" s="298" t="s">
        <v>15869</v>
      </c>
      <c r="D320" s="322"/>
      <c r="E320" s="322" t="s">
        <v>15869</v>
      </c>
      <c r="F320" s="322" t="s">
        <v>15869</v>
      </c>
      <c r="G320" s="322" t="s">
        <v>15869</v>
      </c>
      <c r="H320" s="323" t="s">
        <v>15869</v>
      </c>
      <c r="I320" s="304" t="s">
        <v>15869</v>
      </c>
      <c r="J320" s="304" t="s">
        <v>15869</v>
      </c>
      <c r="K320" s="298"/>
      <c r="L320" s="298"/>
      <c r="M320" s="298"/>
      <c r="N320" s="298"/>
      <c r="O320" s="298"/>
      <c r="P320" s="304"/>
      <c r="Q320" s="30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si="43"/>
        <v>0</v>
      </c>
      <c r="AB320" s="228" t="str">
        <f t="shared" si="44"/>
        <v/>
      </c>
    </row>
    <row r="321" spans="1:28" s="227" customFormat="1" ht="20.399999999999999">
      <c r="A321" s="321"/>
      <c r="B321" s="322" t="s">
        <v>15869</v>
      </c>
      <c r="C321" s="298" t="s">
        <v>15869</v>
      </c>
      <c r="D321" s="322"/>
      <c r="E321" s="322" t="s">
        <v>15869</v>
      </c>
      <c r="F321" s="322" t="s">
        <v>15869</v>
      </c>
      <c r="G321" s="322" t="s">
        <v>15869</v>
      </c>
      <c r="H321" s="323" t="s">
        <v>15869</v>
      </c>
      <c r="I321" s="304" t="s">
        <v>15869</v>
      </c>
      <c r="J321" s="304" t="s">
        <v>15869</v>
      </c>
      <c r="K321" s="298"/>
      <c r="L321" s="298"/>
      <c r="M321" s="298"/>
      <c r="N321" s="298"/>
      <c r="O321" s="298"/>
      <c r="P321" s="304"/>
      <c r="Q321" s="30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si="43"/>
        <v>0</v>
      </c>
      <c r="AB321" s="228" t="str">
        <f t="shared" si="44"/>
        <v/>
      </c>
    </row>
    <row r="322" spans="1:28" s="227" customFormat="1" ht="20.399999999999999">
      <c r="A322" s="321"/>
      <c r="B322" s="322" t="s">
        <v>15869</v>
      </c>
      <c r="C322" s="298" t="s">
        <v>15869</v>
      </c>
      <c r="D322" s="322"/>
      <c r="E322" s="322" t="s">
        <v>15869</v>
      </c>
      <c r="F322" s="322" t="s">
        <v>15869</v>
      </c>
      <c r="G322" s="322" t="s">
        <v>15869</v>
      </c>
      <c r="H322" s="323" t="s">
        <v>15869</v>
      </c>
      <c r="I322" s="304" t="s">
        <v>15869</v>
      </c>
      <c r="J322" s="304" t="s">
        <v>15869</v>
      </c>
      <c r="K322" s="298"/>
      <c r="L322" s="298"/>
      <c r="M322" s="298"/>
      <c r="N322" s="298"/>
      <c r="O322" s="298"/>
      <c r="P322" s="304"/>
      <c r="Q322" s="30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si="43"/>
        <v>0</v>
      </c>
      <c r="AB322" s="228" t="str">
        <f t="shared" si="44"/>
        <v/>
      </c>
    </row>
    <row r="323" spans="1:28" s="227" customFormat="1" ht="20.399999999999999">
      <c r="A323" s="321"/>
      <c r="B323" s="322" t="s">
        <v>15869</v>
      </c>
      <c r="C323" s="298" t="s">
        <v>15869</v>
      </c>
      <c r="D323" s="322"/>
      <c r="E323" s="322" t="s">
        <v>15869</v>
      </c>
      <c r="F323" s="322" t="s">
        <v>15869</v>
      </c>
      <c r="G323" s="322" t="s">
        <v>15869</v>
      </c>
      <c r="H323" s="323" t="s">
        <v>15869</v>
      </c>
      <c r="I323" s="304" t="s">
        <v>15869</v>
      </c>
      <c r="J323" s="304" t="s">
        <v>15869</v>
      </c>
      <c r="K323" s="298"/>
      <c r="L323" s="298"/>
      <c r="M323" s="298"/>
      <c r="N323" s="298"/>
      <c r="O323" s="298"/>
      <c r="P323" s="304"/>
      <c r="Q323" s="305"/>
      <c r="R323" s="182" t="str">
        <f ca="1">IF(ISERROR($V323),"",OFFSET('Smelter Look-up'!$C$4,$V323-4,0)&amp;"")</f>
        <v/>
      </c>
      <c r="S323" s="181" t="str">
        <f t="shared" ca="1" si="4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si="43"/>
        <v>0</v>
      </c>
      <c r="AB323" s="228" t="str">
        <f t="shared" si="44"/>
        <v/>
      </c>
    </row>
    <row r="324" spans="1:28" s="227" customFormat="1" ht="20.399999999999999">
      <c r="A324" s="321"/>
      <c r="B324" s="322" t="s">
        <v>15869</v>
      </c>
      <c r="C324" s="298" t="s">
        <v>15869</v>
      </c>
      <c r="D324" s="322"/>
      <c r="E324" s="322" t="s">
        <v>15869</v>
      </c>
      <c r="F324" s="322" t="s">
        <v>15869</v>
      </c>
      <c r="G324" s="322" t="s">
        <v>15869</v>
      </c>
      <c r="H324" s="323" t="s">
        <v>15869</v>
      </c>
      <c r="I324" s="304" t="s">
        <v>15869</v>
      </c>
      <c r="J324" s="304" t="s">
        <v>15869</v>
      </c>
      <c r="K324" s="298"/>
      <c r="L324" s="298"/>
      <c r="M324" s="298"/>
      <c r="N324" s="298"/>
      <c r="O324" s="298"/>
      <c r="P324" s="304"/>
      <c r="Q324" s="305"/>
      <c r="R324" s="182" t="str">
        <f ca="1">IF(ISERROR($V324),"",OFFSET('Smelter Look-up'!$C$4,$V324-4,0)&amp;"")</f>
        <v/>
      </c>
      <c r="S324" s="181" t="str">
        <f t="shared" ca="1" si="42"/>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si="43"/>
        <v>0</v>
      </c>
      <c r="AB324" s="228" t="str">
        <f t="shared" si="44"/>
        <v/>
      </c>
    </row>
    <row r="325" spans="1:28" s="227" customFormat="1" ht="20.399999999999999">
      <c r="A325" s="321"/>
      <c r="B325" s="322" t="s">
        <v>15869</v>
      </c>
      <c r="C325" s="298" t="s">
        <v>15869</v>
      </c>
      <c r="D325" s="322"/>
      <c r="E325" s="322" t="s">
        <v>15869</v>
      </c>
      <c r="F325" s="322" t="s">
        <v>15869</v>
      </c>
      <c r="G325" s="322" t="s">
        <v>15869</v>
      </c>
      <c r="H325" s="323" t="s">
        <v>15869</v>
      </c>
      <c r="I325" s="304" t="s">
        <v>15869</v>
      </c>
      <c r="J325" s="304" t="s">
        <v>15869</v>
      </c>
      <c r="K325" s="298"/>
      <c r="L325" s="298"/>
      <c r="M325" s="298"/>
      <c r="N325" s="298"/>
      <c r="O325" s="298"/>
      <c r="P325" s="304"/>
      <c r="Q325" s="305"/>
      <c r="R325" s="182" t="str">
        <f ca="1">IF(ISERROR($V325),"",OFFSET('Smelter Look-up'!$C$4,$V325-4,0)&amp;"")</f>
        <v/>
      </c>
      <c r="S325" s="181" t="str">
        <f t="shared" ref="S325" ca="1" si="45">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si="46">IF(AND(C325="Smelter not listed",OR(LEN(D325)=0,LEN(E325)=0)),1,0)</f>
        <v>0</v>
      </c>
      <c r="AB325" s="228" t="str">
        <f t="shared" ref="AB325" si="47">B325&amp;C325</f>
        <v/>
      </c>
    </row>
    <row r="326" spans="1:28" s="227" customFormat="1" ht="20.399999999999999">
      <c r="A326" s="321"/>
      <c r="B326" s="322" t="s">
        <v>15869</v>
      </c>
      <c r="C326" s="298" t="s">
        <v>15869</v>
      </c>
      <c r="D326" s="322"/>
      <c r="E326" s="322" t="s">
        <v>15869</v>
      </c>
      <c r="F326" s="322" t="s">
        <v>15869</v>
      </c>
      <c r="G326" s="322" t="s">
        <v>15869</v>
      </c>
      <c r="H326" s="323" t="s">
        <v>15869</v>
      </c>
      <c r="I326" s="304" t="s">
        <v>15869</v>
      </c>
      <c r="J326" s="304" t="s">
        <v>15869</v>
      </c>
      <c r="K326" s="298"/>
      <c r="L326" s="298"/>
      <c r="M326" s="298"/>
      <c r="N326" s="298"/>
      <c r="O326" s="298"/>
      <c r="P326" s="304"/>
      <c r="Q326" s="305"/>
      <c r="R326" s="182" t="str">
        <f ca="1">IF(ISERROR($V326),"",OFFSET('Smelter Look-up'!$C$4,$V326-4,0)&amp;"")</f>
        <v/>
      </c>
      <c r="S326" s="181" t="str">
        <f t="shared" ref="S326:S357" ca="1" si="48">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si="49">IF(AND(C326="Smelter not listed",OR(LEN(D326)=0,LEN(E326)=0)),1,0)</f>
        <v>0</v>
      </c>
      <c r="AB326" s="228" t="str">
        <f t="shared" ref="AB326:AB357" si="50">B326&amp;C326</f>
        <v/>
      </c>
    </row>
    <row r="327" spans="1:28" s="227" customFormat="1" ht="20.399999999999999">
      <c r="A327" s="321"/>
      <c r="B327" s="322" t="s">
        <v>15869</v>
      </c>
      <c r="C327" s="298" t="s">
        <v>15869</v>
      </c>
      <c r="D327" s="322"/>
      <c r="E327" s="322" t="s">
        <v>15869</v>
      </c>
      <c r="F327" s="322" t="s">
        <v>15869</v>
      </c>
      <c r="G327" s="322" t="s">
        <v>15869</v>
      </c>
      <c r="H327" s="323" t="s">
        <v>15869</v>
      </c>
      <c r="I327" s="304" t="s">
        <v>15869</v>
      </c>
      <c r="J327" s="304" t="s">
        <v>15869</v>
      </c>
      <c r="K327" s="298"/>
      <c r="L327" s="298"/>
      <c r="M327" s="298"/>
      <c r="N327" s="298"/>
      <c r="O327" s="298"/>
      <c r="P327" s="304"/>
      <c r="Q327" s="30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si="49"/>
        <v>0</v>
      </c>
      <c r="AB327" s="228" t="str">
        <f t="shared" si="50"/>
        <v/>
      </c>
    </row>
    <row r="328" spans="1:28" s="227" customFormat="1" ht="20.399999999999999">
      <c r="A328" s="321"/>
      <c r="B328" s="322" t="s">
        <v>15869</v>
      </c>
      <c r="C328" s="298" t="s">
        <v>15869</v>
      </c>
      <c r="D328" s="322"/>
      <c r="E328" s="322" t="s">
        <v>15869</v>
      </c>
      <c r="F328" s="322" t="s">
        <v>15869</v>
      </c>
      <c r="G328" s="322" t="s">
        <v>15869</v>
      </c>
      <c r="H328" s="323" t="s">
        <v>15869</v>
      </c>
      <c r="I328" s="304" t="s">
        <v>15869</v>
      </c>
      <c r="J328" s="304" t="s">
        <v>15869</v>
      </c>
      <c r="K328" s="298"/>
      <c r="L328" s="298"/>
      <c r="M328" s="298"/>
      <c r="N328" s="298"/>
      <c r="O328" s="298"/>
      <c r="P328" s="304"/>
      <c r="Q328" s="30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si="49"/>
        <v>0</v>
      </c>
      <c r="AB328" s="228" t="str">
        <f t="shared" si="50"/>
        <v/>
      </c>
    </row>
    <row r="329" spans="1:28" s="227" customFormat="1" ht="20.399999999999999">
      <c r="A329" s="321"/>
      <c r="B329" s="322" t="s">
        <v>15869</v>
      </c>
      <c r="C329" s="298" t="s">
        <v>15869</v>
      </c>
      <c r="D329" s="322"/>
      <c r="E329" s="322" t="s">
        <v>15869</v>
      </c>
      <c r="F329" s="322" t="s">
        <v>15869</v>
      </c>
      <c r="G329" s="322" t="s">
        <v>15869</v>
      </c>
      <c r="H329" s="323" t="s">
        <v>15869</v>
      </c>
      <c r="I329" s="304" t="s">
        <v>15869</v>
      </c>
      <c r="J329" s="304" t="s">
        <v>15869</v>
      </c>
      <c r="K329" s="298"/>
      <c r="L329" s="298"/>
      <c r="M329" s="298"/>
      <c r="N329" s="298"/>
      <c r="O329" s="298"/>
      <c r="P329" s="304"/>
      <c r="Q329" s="30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si="49"/>
        <v>0</v>
      </c>
      <c r="AB329" s="228" t="str">
        <f t="shared" si="50"/>
        <v/>
      </c>
    </row>
    <row r="330" spans="1:28" s="227" customFormat="1" ht="20.399999999999999">
      <c r="A330" s="321"/>
      <c r="B330" s="322" t="s">
        <v>15869</v>
      </c>
      <c r="C330" s="298" t="s">
        <v>15869</v>
      </c>
      <c r="D330" s="322"/>
      <c r="E330" s="322" t="s">
        <v>15869</v>
      </c>
      <c r="F330" s="322" t="s">
        <v>15869</v>
      </c>
      <c r="G330" s="322" t="s">
        <v>15869</v>
      </c>
      <c r="H330" s="323" t="s">
        <v>15869</v>
      </c>
      <c r="I330" s="304" t="s">
        <v>15869</v>
      </c>
      <c r="J330" s="304" t="s">
        <v>15869</v>
      </c>
      <c r="K330" s="298"/>
      <c r="L330" s="298"/>
      <c r="M330" s="298"/>
      <c r="N330" s="298"/>
      <c r="O330" s="298"/>
      <c r="P330" s="304"/>
      <c r="Q330" s="30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si="49"/>
        <v>0</v>
      </c>
      <c r="AB330" s="228" t="str">
        <f t="shared" si="50"/>
        <v/>
      </c>
    </row>
    <row r="331" spans="1:28" s="227" customFormat="1" ht="20.399999999999999">
      <c r="A331" s="321"/>
      <c r="B331" s="322" t="s">
        <v>15869</v>
      </c>
      <c r="C331" s="298" t="s">
        <v>15869</v>
      </c>
      <c r="D331" s="322"/>
      <c r="E331" s="322" t="s">
        <v>15869</v>
      </c>
      <c r="F331" s="322" t="s">
        <v>15869</v>
      </c>
      <c r="G331" s="322" t="s">
        <v>15869</v>
      </c>
      <c r="H331" s="323" t="s">
        <v>15869</v>
      </c>
      <c r="I331" s="304" t="s">
        <v>15869</v>
      </c>
      <c r="J331" s="304" t="s">
        <v>15869</v>
      </c>
      <c r="K331" s="298"/>
      <c r="L331" s="298"/>
      <c r="M331" s="298"/>
      <c r="N331" s="298"/>
      <c r="O331" s="298"/>
      <c r="P331" s="304"/>
      <c r="Q331" s="30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si="49"/>
        <v>0</v>
      </c>
      <c r="AB331" s="228" t="str">
        <f t="shared" si="50"/>
        <v/>
      </c>
    </row>
    <row r="332" spans="1:28" s="227" customFormat="1" ht="20.399999999999999">
      <c r="A332" s="321"/>
      <c r="B332" s="322" t="s">
        <v>15869</v>
      </c>
      <c r="C332" s="298" t="s">
        <v>15869</v>
      </c>
      <c r="D332" s="322"/>
      <c r="E332" s="322" t="s">
        <v>15869</v>
      </c>
      <c r="F332" s="322" t="s">
        <v>15869</v>
      </c>
      <c r="G332" s="322" t="s">
        <v>15869</v>
      </c>
      <c r="H332" s="323" t="s">
        <v>15869</v>
      </c>
      <c r="I332" s="304" t="s">
        <v>15869</v>
      </c>
      <c r="J332" s="304" t="s">
        <v>15869</v>
      </c>
      <c r="K332" s="298"/>
      <c r="L332" s="298"/>
      <c r="M332" s="298"/>
      <c r="N332" s="298"/>
      <c r="O332" s="298"/>
      <c r="P332" s="304"/>
      <c r="Q332" s="30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si="49"/>
        <v>0</v>
      </c>
      <c r="AB332" s="228" t="str">
        <f t="shared" si="50"/>
        <v/>
      </c>
    </row>
    <row r="333" spans="1:28" s="227" customFormat="1" ht="20.399999999999999">
      <c r="A333" s="321"/>
      <c r="B333" s="322" t="s">
        <v>15869</v>
      </c>
      <c r="C333" s="298" t="s">
        <v>15869</v>
      </c>
      <c r="D333" s="322"/>
      <c r="E333" s="322" t="s">
        <v>15869</v>
      </c>
      <c r="F333" s="322" t="s">
        <v>15869</v>
      </c>
      <c r="G333" s="322" t="s">
        <v>15869</v>
      </c>
      <c r="H333" s="323" t="s">
        <v>15869</v>
      </c>
      <c r="I333" s="304" t="s">
        <v>15869</v>
      </c>
      <c r="J333" s="304" t="s">
        <v>15869</v>
      </c>
      <c r="K333" s="298"/>
      <c r="L333" s="298"/>
      <c r="M333" s="298"/>
      <c r="N333" s="298"/>
      <c r="O333" s="298"/>
      <c r="P333" s="304"/>
      <c r="Q333" s="30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si="49"/>
        <v>0</v>
      </c>
      <c r="AB333" s="228" t="str">
        <f t="shared" si="50"/>
        <v/>
      </c>
    </row>
    <row r="334" spans="1:28" s="227" customFormat="1" ht="20.399999999999999">
      <c r="A334" s="321"/>
      <c r="B334" s="322" t="s">
        <v>15869</v>
      </c>
      <c r="C334" s="298" t="s">
        <v>15869</v>
      </c>
      <c r="D334" s="322"/>
      <c r="E334" s="322" t="s">
        <v>15869</v>
      </c>
      <c r="F334" s="322" t="s">
        <v>15869</v>
      </c>
      <c r="G334" s="322" t="s">
        <v>15869</v>
      </c>
      <c r="H334" s="323" t="s">
        <v>15869</v>
      </c>
      <c r="I334" s="304" t="s">
        <v>15869</v>
      </c>
      <c r="J334" s="304" t="s">
        <v>15869</v>
      </c>
      <c r="K334" s="298"/>
      <c r="L334" s="298"/>
      <c r="M334" s="298"/>
      <c r="N334" s="298"/>
      <c r="O334" s="298"/>
      <c r="P334" s="304"/>
      <c r="Q334" s="30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si="49"/>
        <v>0</v>
      </c>
      <c r="AB334" s="228" t="str">
        <f t="shared" si="50"/>
        <v/>
      </c>
    </row>
    <row r="335" spans="1:28" s="227" customFormat="1" ht="20.399999999999999">
      <c r="A335" s="321"/>
      <c r="B335" s="322" t="s">
        <v>15869</v>
      </c>
      <c r="C335" s="298" t="s">
        <v>15869</v>
      </c>
      <c r="D335" s="322"/>
      <c r="E335" s="322" t="s">
        <v>15869</v>
      </c>
      <c r="F335" s="322" t="s">
        <v>15869</v>
      </c>
      <c r="G335" s="322" t="s">
        <v>15869</v>
      </c>
      <c r="H335" s="323" t="s">
        <v>15869</v>
      </c>
      <c r="I335" s="304" t="s">
        <v>15869</v>
      </c>
      <c r="J335" s="304" t="s">
        <v>15869</v>
      </c>
      <c r="K335" s="298"/>
      <c r="L335" s="298"/>
      <c r="M335" s="298"/>
      <c r="N335" s="298"/>
      <c r="O335" s="298"/>
      <c r="P335" s="304"/>
      <c r="Q335" s="30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si="49"/>
        <v>0</v>
      </c>
      <c r="AB335" s="228" t="str">
        <f t="shared" si="50"/>
        <v/>
      </c>
    </row>
    <row r="336" spans="1:28" s="227" customFormat="1" ht="20.399999999999999">
      <c r="A336" s="321"/>
      <c r="B336" s="322" t="s">
        <v>15869</v>
      </c>
      <c r="C336" s="298" t="s">
        <v>15869</v>
      </c>
      <c r="D336" s="322"/>
      <c r="E336" s="322" t="s">
        <v>15869</v>
      </c>
      <c r="F336" s="322" t="s">
        <v>15869</v>
      </c>
      <c r="G336" s="322" t="s">
        <v>15869</v>
      </c>
      <c r="H336" s="323" t="s">
        <v>15869</v>
      </c>
      <c r="I336" s="304" t="s">
        <v>15869</v>
      </c>
      <c r="J336" s="304" t="s">
        <v>15869</v>
      </c>
      <c r="K336" s="298"/>
      <c r="L336" s="298"/>
      <c r="M336" s="298"/>
      <c r="N336" s="298"/>
      <c r="O336" s="298"/>
      <c r="P336" s="304"/>
      <c r="Q336" s="30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si="49"/>
        <v>0</v>
      </c>
      <c r="AB336" s="228" t="str">
        <f t="shared" si="50"/>
        <v/>
      </c>
    </row>
    <row r="337" spans="1:28" s="227" customFormat="1" ht="20.399999999999999">
      <c r="A337" s="321"/>
      <c r="B337" s="322" t="s">
        <v>15869</v>
      </c>
      <c r="C337" s="298" t="s">
        <v>15869</v>
      </c>
      <c r="D337" s="322"/>
      <c r="E337" s="322" t="s">
        <v>15869</v>
      </c>
      <c r="F337" s="322" t="s">
        <v>15869</v>
      </c>
      <c r="G337" s="322" t="s">
        <v>15869</v>
      </c>
      <c r="H337" s="323" t="s">
        <v>15869</v>
      </c>
      <c r="I337" s="304" t="s">
        <v>15869</v>
      </c>
      <c r="J337" s="304" t="s">
        <v>15869</v>
      </c>
      <c r="K337" s="298"/>
      <c r="L337" s="298"/>
      <c r="M337" s="298"/>
      <c r="N337" s="298"/>
      <c r="O337" s="298"/>
      <c r="P337" s="304"/>
      <c r="Q337" s="30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si="49"/>
        <v>0</v>
      </c>
      <c r="AB337" s="228" t="str">
        <f t="shared" si="50"/>
        <v/>
      </c>
    </row>
    <row r="338" spans="1:28" s="227" customFormat="1" ht="20.399999999999999">
      <c r="A338" s="321"/>
      <c r="B338" s="322" t="s">
        <v>15869</v>
      </c>
      <c r="C338" s="298" t="s">
        <v>15869</v>
      </c>
      <c r="D338" s="322"/>
      <c r="E338" s="322" t="s">
        <v>15869</v>
      </c>
      <c r="F338" s="322" t="s">
        <v>15869</v>
      </c>
      <c r="G338" s="322" t="s">
        <v>15869</v>
      </c>
      <c r="H338" s="323" t="s">
        <v>15869</v>
      </c>
      <c r="I338" s="304" t="s">
        <v>15869</v>
      </c>
      <c r="J338" s="304" t="s">
        <v>15869</v>
      </c>
      <c r="K338" s="298"/>
      <c r="L338" s="298"/>
      <c r="M338" s="298"/>
      <c r="N338" s="298"/>
      <c r="O338" s="298"/>
      <c r="P338" s="304"/>
      <c r="Q338" s="30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si="49"/>
        <v>0</v>
      </c>
      <c r="AB338" s="228" t="str">
        <f t="shared" si="50"/>
        <v/>
      </c>
    </row>
    <row r="339" spans="1:28" s="227" customFormat="1" ht="20.399999999999999">
      <c r="A339" s="321"/>
      <c r="B339" s="322" t="s">
        <v>15869</v>
      </c>
      <c r="C339" s="298" t="s">
        <v>15869</v>
      </c>
      <c r="D339" s="322"/>
      <c r="E339" s="322" t="s">
        <v>15869</v>
      </c>
      <c r="F339" s="322" t="s">
        <v>15869</v>
      </c>
      <c r="G339" s="322" t="s">
        <v>15869</v>
      </c>
      <c r="H339" s="323" t="s">
        <v>15869</v>
      </c>
      <c r="I339" s="304" t="s">
        <v>15869</v>
      </c>
      <c r="J339" s="304" t="s">
        <v>15869</v>
      </c>
      <c r="K339" s="298"/>
      <c r="L339" s="298"/>
      <c r="M339" s="298"/>
      <c r="N339" s="298"/>
      <c r="O339" s="298"/>
      <c r="P339" s="304"/>
      <c r="Q339" s="30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si="49"/>
        <v>0</v>
      </c>
      <c r="AB339" s="228" t="str">
        <f t="shared" si="50"/>
        <v/>
      </c>
    </row>
    <row r="340" spans="1:28" s="227" customFormat="1" ht="20.399999999999999">
      <c r="A340" s="321"/>
      <c r="B340" s="322" t="s">
        <v>15869</v>
      </c>
      <c r="C340" s="298" t="s">
        <v>15869</v>
      </c>
      <c r="D340" s="322"/>
      <c r="E340" s="322" t="s">
        <v>15869</v>
      </c>
      <c r="F340" s="322" t="s">
        <v>15869</v>
      </c>
      <c r="G340" s="322" t="s">
        <v>15869</v>
      </c>
      <c r="H340" s="323" t="s">
        <v>15869</v>
      </c>
      <c r="I340" s="304" t="s">
        <v>15869</v>
      </c>
      <c r="J340" s="304" t="s">
        <v>15869</v>
      </c>
      <c r="K340" s="298"/>
      <c r="L340" s="298"/>
      <c r="M340" s="298"/>
      <c r="N340" s="298"/>
      <c r="O340" s="298"/>
      <c r="P340" s="304"/>
      <c r="Q340" s="30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si="49"/>
        <v>0</v>
      </c>
      <c r="AB340" s="228" t="str">
        <f t="shared" si="50"/>
        <v/>
      </c>
    </row>
    <row r="341" spans="1:28" s="227" customFormat="1" ht="20.399999999999999">
      <c r="A341" s="321"/>
      <c r="B341" s="322" t="s">
        <v>15869</v>
      </c>
      <c r="C341" s="298" t="s">
        <v>15869</v>
      </c>
      <c r="D341" s="322"/>
      <c r="E341" s="322" t="s">
        <v>15869</v>
      </c>
      <c r="F341" s="322" t="s">
        <v>15869</v>
      </c>
      <c r="G341" s="322" t="s">
        <v>15869</v>
      </c>
      <c r="H341" s="323" t="s">
        <v>15869</v>
      </c>
      <c r="I341" s="304" t="s">
        <v>15869</v>
      </c>
      <c r="J341" s="304" t="s">
        <v>15869</v>
      </c>
      <c r="K341" s="298"/>
      <c r="L341" s="298"/>
      <c r="M341" s="298"/>
      <c r="N341" s="298"/>
      <c r="O341" s="298"/>
      <c r="P341" s="304"/>
      <c r="Q341" s="30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si="49"/>
        <v>0</v>
      </c>
      <c r="AB341" s="228" t="str">
        <f t="shared" si="50"/>
        <v/>
      </c>
    </row>
    <row r="342" spans="1:28" s="227" customFormat="1" ht="20.399999999999999">
      <c r="A342" s="321"/>
      <c r="B342" s="322" t="s">
        <v>15869</v>
      </c>
      <c r="C342" s="298" t="s">
        <v>15869</v>
      </c>
      <c r="D342" s="322"/>
      <c r="E342" s="322" t="s">
        <v>15869</v>
      </c>
      <c r="F342" s="322" t="s">
        <v>15869</v>
      </c>
      <c r="G342" s="322" t="s">
        <v>15869</v>
      </c>
      <c r="H342" s="323" t="s">
        <v>15869</v>
      </c>
      <c r="I342" s="304" t="s">
        <v>15869</v>
      </c>
      <c r="J342" s="304" t="s">
        <v>15869</v>
      </c>
      <c r="K342" s="298"/>
      <c r="L342" s="298"/>
      <c r="M342" s="298"/>
      <c r="N342" s="298"/>
      <c r="O342" s="298"/>
      <c r="P342" s="304"/>
      <c r="Q342" s="30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si="49"/>
        <v>0</v>
      </c>
      <c r="AB342" s="228" t="str">
        <f t="shared" si="50"/>
        <v/>
      </c>
    </row>
    <row r="343" spans="1:28" s="227" customFormat="1" ht="20.399999999999999">
      <c r="A343" s="321"/>
      <c r="B343" s="322" t="s">
        <v>15869</v>
      </c>
      <c r="C343" s="298" t="s">
        <v>15869</v>
      </c>
      <c r="D343" s="322"/>
      <c r="E343" s="322" t="s">
        <v>15869</v>
      </c>
      <c r="F343" s="322" t="s">
        <v>15869</v>
      </c>
      <c r="G343" s="322" t="s">
        <v>15869</v>
      </c>
      <c r="H343" s="323" t="s">
        <v>15869</v>
      </c>
      <c r="I343" s="304" t="s">
        <v>15869</v>
      </c>
      <c r="J343" s="304" t="s">
        <v>15869</v>
      </c>
      <c r="K343" s="298"/>
      <c r="L343" s="298"/>
      <c r="M343" s="298"/>
      <c r="N343" s="298"/>
      <c r="O343" s="298"/>
      <c r="P343" s="304"/>
      <c r="Q343" s="30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si="49"/>
        <v>0</v>
      </c>
      <c r="AB343" s="228" t="str">
        <f t="shared" si="50"/>
        <v/>
      </c>
    </row>
    <row r="344" spans="1:28" s="227" customFormat="1" ht="20.399999999999999">
      <c r="A344" s="321"/>
      <c r="B344" s="322" t="s">
        <v>15869</v>
      </c>
      <c r="C344" s="298" t="s">
        <v>15869</v>
      </c>
      <c r="D344" s="322"/>
      <c r="E344" s="322" t="s">
        <v>15869</v>
      </c>
      <c r="F344" s="322" t="s">
        <v>15869</v>
      </c>
      <c r="G344" s="322" t="s">
        <v>15869</v>
      </c>
      <c r="H344" s="323" t="s">
        <v>15869</v>
      </c>
      <c r="I344" s="304" t="s">
        <v>15869</v>
      </c>
      <c r="J344" s="304" t="s">
        <v>15869</v>
      </c>
      <c r="K344" s="298"/>
      <c r="L344" s="298"/>
      <c r="M344" s="298"/>
      <c r="N344" s="298"/>
      <c r="O344" s="298"/>
      <c r="P344" s="304"/>
      <c r="Q344" s="30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si="49"/>
        <v>0</v>
      </c>
      <c r="AB344" s="228" t="str">
        <f t="shared" si="50"/>
        <v/>
      </c>
    </row>
    <row r="345" spans="1:28" s="227" customFormat="1" ht="20.399999999999999">
      <c r="A345" s="321"/>
      <c r="B345" s="322" t="s">
        <v>15869</v>
      </c>
      <c r="C345" s="298" t="s">
        <v>15869</v>
      </c>
      <c r="D345" s="322"/>
      <c r="E345" s="322" t="s">
        <v>15869</v>
      </c>
      <c r="F345" s="322" t="s">
        <v>15869</v>
      </c>
      <c r="G345" s="322" t="s">
        <v>15869</v>
      </c>
      <c r="H345" s="323" t="s">
        <v>15869</v>
      </c>
      <c r="I345" s="304" t="s">
        <v>15869</v>
      </c>
      <c r="J345" s="304" t="s">
        <v>15869</v>
      </c>
      <c r="K345" s="298"/>
      <c r="L345" s="298"/>
      <c r="M345" s="298"/>
      <c r="N345" s="298"/>
      <c r="O345" s="298"/>
      <c r="P345" s="304"/>
      <c r="Q345" s="30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si="49"/>
        <v>0</v>
      </c>
      <c r="AB345" s="228" t="str">
        <f t="shared" si="50"/>
        <v/>
      </c>
    </row>
    <row r="346" spans="1:28" s="227" customFormat="1" ht="20.399999999999999">
      <c r="A346" s="321"/>
      <c r="B346" s="322" t="s">
        <v>15869</v>
      </c>
      <c r="C346" s="298" t="s">
        <v>15869</v>
      </c>
      <c r="D346" s="322"/>
      <c r="E346" s="322" t="s">
        <v>15869</v>
      </c>
      <c r="F346" s="322" t="s">
        <v>15869</v>
      </c>
      <c r="G346" s="322" t="s">
        <v>15869</v>
      </c>
      <c r="H346" s="323" t="s">
        <v>15869</v>
      </c>
      <c r="I346" s="304" t="s">
        <v>15869</v>
      </c>
      <c r="J346" s="304" t="s">
        <v>15869</v>
      </c>
      <c r="K346" s="298"/>
      <c r="L346" s="298"/>
      <c r="M346" s="298"/>
      <c r="N346" s="298"/>
      <c r="O346" s="298"/>
      <c r="P346" s="304"/>
      <c r="Q346" s="30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si="49"/>
        <v>0</v>
      </c>
      <c r="AB346" s="228" t="str">
        <f t="shared" si="50"/>
        <v/>
      </c>
    </row>
    <row r="347" spans="1:28" s="227" customFormat="1" ht="20.399999999999999">
      <c r="A347" s="321"/>
      <c r="B347" s="322" t="s">
        <v>15869</v>
      </c>
      <c r="C347" s="298" t="s">
        <v>15869</v>
      </c>
      <c r="D347" s="322"/>
      <c r="E347" s="322" t="s">
        <v>15869</v>
      </c>
      <c r="F347" s="322" t="s">
        <v>15869</v>
      </c>
      <c r="G347" s="322" t="s">
        <v>15869</v>
      </c>
      <c r="H347" s="323" t="s">
        <v>15869</v>
      </c>
      <c r="I347" s="304" t="s">
        <v>15869</v>
      </c>
      <c r="J347" s="304" t="s">
        <v>15869</v>
      </c>
      <c r="K347" s="298"/>
      <c r="L347" s="298"/>
      <c r="M347" s="298"/>
      <c r="N347" s="298"/>
      <c r="O347" s="298"/>
      <c r="P347" s="304"/>
      <c r="Q347" s="30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si="49"/>
        <v>0</v>
      </c>
      <c r="AB347" s="228" t="str">
        <f t="shared" si="50"/>
        <v/>
      </c>
    </row>
    <row r="348" spans="1:28" s="227" customFormat="1" ht="20.399999999999999">
      <c r="A348" s="321"/>
      <c r="B348" s="322" t="s">
        <v>15869</v>
      </c>
      <c r="C348" s="298" t="s">
        <v>15869</v>
      </c>
      <c r="D348" s="322"/>
      <c r="E348" s="322" t="s">
        <v>15869</v>
      </c>
      <c r="F348" s="322" t="s">
        <v>15869</v>
      </c>
      <c r="G348" s="322" t="s">
        <v>15869</v>
      </c>
      <c r="H348" s="323" t="s">
        <v>15869</v>
      </c>
      <c r="I348" s="304" t="s">
        <v>15869</v>
      </c>
      <c r="J348" s="304" t="s">
        <v>15869</v>
      </c>
      <c r="K348" s="298"/>
      <c r="L348" s="298"/>
      <c r="M348" s="298"/>
      <c r="N348" s="298"/>
      <c r="O348" s="298"/>
      <c r="P348" s="304"/>
      <c r="Q348" s="30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si="49"/>
        <v>0</v>
      </c>
      <c r="AB348" s="228" t="str">
        <f t="shared" si="50"/>
        <v/>
      </c>
    </row>
    <row r="349" spans="1:28" s="227" customFormat="1" ht="20.399999999999999">
      <c r="A349" s="321"/>
      <c r="B349" s="322" t="s">
        <v>15869</v>
      </c>
      <c r="C349" s="298" t="s">
        <v>15869</v>
      </c>
      <c r="D349" s="322"/>
      <c r="E349" s="322" t="s">
        <v>15869</v>
      </c>
      <c r="F349" s="322" t="s">
        <v>15869</v>
      </c>
      <c r="G349" s="322" t="s">
        <v>15869</v>
      </c>
      <c r="H349" s="323" t="s">
        <v>15869</v>
      </c>
      <c r="I349" s="304" t="s">
        <v>15869</v>
      </c>
      <c r="J349" s="304" t="s">
        <v>15869</v>
      </c>
      <c r="K349" s="298"/>
      <c r="L349" s="298"/>
      <c r="M349" s="298"/>
      <c r="N349" s="298"/>
      <c r="O349" s="298"/>
      <c r="P349" s="304"/>
      <c r="Q349" s="30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si="49"/>
        <v>0</v>
      </c>
      <c r="AB349" s="228" t="str">
        <f t="shared" si="50"/>
        <v/>
      </c>
    </row>
    <row r="350" spans="1:28" s="227" customFormat="1" ht="20.399999999999999">
      <c r="A350" s="321"/>
      <c r="B350" s="322" t="s">
        <v>15869</v>
      </c>
      <c r="C350" s="298" t="s">
        <v>15869</v>
      </c>
      <c r="D350" s="322"/>
      <c r="E350" s="322" t="s">
        <v>15869</v>
      </c>
      <c r="F350" s="322" t="s">
        <v>15869</v>
      </c>
      <c r="G350" s="322" t="s">
        <v>15869</v>
      </c>
      <c r="H350" s="323" t="s">
        <v>15869</v>
      </c>
      <c r="I350" s="304" t="s">
        <v>15869</v>
      </c>
      <c r="J350" s="304" t="s">
        <v>15869</v>
      </c>
      <c r="K350" s="298"/>
      <c r="L350" s="298"/>
      <c r="M350" s="298"/>
      <c r="N350" s="298"/>
      <c r="O350" s="298"/>
      <c r="P350" s="304"/>
      <c r="Q350" s="30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si="49"/>
        <v>0</v>
      </c>
      <c r="AB350" s="228" t="str">
        <f t="shared" si="50"/>
        <v/>
      </c>
    </row>
    <row r="351" spans="1:28" s="227" customFormat="1" ht="20.399999999999999">
      <c r="A351" s="321"/>
      <c r="B351" s="322" t="s">
        <v>15869</v>
      </c>
      <c r="C351" s="298" t="s">
        <v>15869</v>
      </c>
      <c r="D351" s="322"/>
      <c r="E351" s="322" t="s">
        <v>15869</v>
      </c>
      <c r="F351" s="322" t="s">
        <v>15869</v>
      </c>
      <c r="G351" s="322" t="s">
        <v>15869</v>
      </c>
      <c r="H351" s="323" t="s">
        <v>15869</v>
      </c>
      <c r="I351" s="304" t="s">
        <v>15869</v>
      </c>
      <c r="J351" s="304" t="s">
        <v>15869</v>
      </c>
      <c r="K351" s="298"/>
      <c r="L351" s="298"/>
      <c r="M351" s="298"/>
      <c r="N351" s="298"/>
      <c r="O351" s="298"/>
      <c r="P351" s="304"/>
      <c r="Q351" s="30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si="49"/>
        <v>0</v>
      </c>
      <c r="AB351" s="228" t="str">
        <f t="shared" si="50"/>
        <v/>
      </c>
    </row>
    <row r="352" spans="1:28" s="227" customFormat="1" ht="20.399999999999999">
      <c r="A352" s="321"/>
      <c r="B352" s="322" t="s">
        <v>15869</v>
      </c>
      <c r="C352" s="298" t="s">
        <v>15869</v>
      </c>
      <c r="D352" s="322"/>
      <c r="E352" s="322" t="s">
        <v>15869</v>
      </c>
      <c r="F352" s="322" t="s">
        <v>15869</v>
      </c>
      <c r="G352" s="322" t="s">
        <v>15869</v>
      </c>
      <c r="H352" s="323" t="s">
        <v>15869</v>
      </c>
      <c r="I352" s="304" t="s">
        <v>15869</v>
      </c>
      <c r="J352" s="304" t="s">
        <v>15869</v>
      </c>
      <c r="K352" s="298"/>
      <c r="L352" s="298"/>
      <c r="M352" s="298"/>
      <c r="N352" s="298"/>
      <c r="O352" s="298"/>
      <c r="P352" s="304"/>
      <c r="Q352" s="30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si="49"/>
        <v>0</v>
      </c>
      <c r="AB352" s="228" t="str">
        <f t="shared" si="50"/>
        <v/>
      </c>
    </row>
    <row r="353" spans="1:28" s="227" customFormat="1" ht="20.399999999999999">
      <c r="A353" s="321"/>
      <c r="B353" s="322" t="s">
        <v>15869</v>
      </c>
      <c r="C353" s="298" t="s">
        <v>15869</v>
      </c>
      <c r="D353" s="322"/>
      <c r="E353" s="322" t="s">
        <v>15869</v>
      </c>
      <c r="F353" s="322" t="s">
        <v>15869</v>
      </c>
      <c r="G353" s="322" t="s">
        <v>15869</v>
      </c>
      <c r="H353" s="323" t="s">
        <v>15869</v>
      </c>
      <c r="I353" s="304" t="s">
        <v>15869</v>
      </c>
      <c r="J353" s="304" t="s">
        <v>15869</v>
      </c>
      <c r="K353" s="298"/>
      <c r="L353" s="298"/>
      <c r="M353" s="298"/>
      <c r="N353" s="298"/>
      <c r="O353" s="298"/>
      <c r="P353" s="304"/>
      <c r="Q353" s="30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si="49"/>
        <v>0</v>
      </c>
      <c r="AB353" s="228" t="str">
        <f t="shared" si="50"/>
        <v/>
      </c>
    </row>
    <row r="354" spans="1:28" s="227" customFormat="1" ht="20.399999999999999">
      <c r="A354" s="321"/>
      <c r="B354" s="322" t="s">
        <v>15869</v>
      </c>
      <c r="C354" s="298" t="s">
        <v>15869</v>
      </c>
      <c r="D354" s="322"/>
      <c r="E354" s="322" t="s">
        <v>15869</v>
      </c>
      <c r="F354" s="322" t="s">
        <v>15869</v>
      </c>
      <c r="G354" s="322" t="s">
        <v>15869</v>
      </c>
      <c r="H354" s="323" t="s">
        <v>15869</v>
      </c>
      <c r="I354" s="304" t="s">
        <v>15869</v>
      </c>
      <c r="J354" s="304" t="s">
        <v>15869</v>
      </c>
      <c r="K354" s="298"/>
      <c r="L354" s="298"/>
      <c r="M354" s="298"/>
      <c r="N354" s="298"/>
      <c r="O354" s="298"/>
      <c r="P354" s="304"/>
      <c r="Q354" s="30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si="49"/>
        <v>0</v>
      </c>
      <c r="AB354" s="228" t="str">
        <f t="shared" si="50"/>
        <v/>
      </c>
    </row>
    <row r="355" spans="1:28" s="227" customFormat="1" ht="20.399999999999999">
      <c r="A355" s="321"/>
      <c r="B355" s="322" t="s">
        <v>15869</v>
      </c>
      <c r="C355" s="298" t="s">
        <v>15869</v>
      </c>
      <c r="D355" s="322"/>
      <c r="E355" s="322" t="s">
        <v>15869</v>
      </c>
      <c r="F355" s="322" t="s">
        <v>15869</v>
      </c>
      <c r="G355" s="322" t="s">
        <v>15869</v>
      </c>
      <c r="H355" s="323" t="s">
        <v>15869</v>
      </c>
      <c r="I355" s="304" t="s">
        <v>15869</v>
      </c>
      <c r="J355" s="304" t="s">
        <v>15869</v>
      </c>
      <c r="K355" s="298"/>
      <c r="L355" s="298"/>
      <c r="M355" s="298"/>
      <c r="N355" s="298"/>
      <c r="O355" s="298"/>
      <c r="P355" s="304"/>
      <c r="Q355" s="30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si="49"/>
        <v>0</v>
      </c>
      <c r="AB355" s="228" t="str">
        <f t="shared" si="50"/>
        <v/>
      </c>
    </row>
    <row r="356" spans="1:28" s="227" customFormat="1" ht="20.399999999999999">
      <c r="A356" s="321"/>
      <c r="B356" s="322" t="s">
        <v>15869</v>
      </c>
      <c r="C356" s="298" t="s">
        <v>15869</v>
      </c>
      <c r="D356" s="322"/>
      <c r="E356" s="322" t="s">
        <v>15869</v>
      </c>
      <c r="F356" s="322" t="s">
        <v>15869</v>
      </c>
      <c r="G356" s="322" t="s">
        <v>15869</v>
      </c>
      <c r="H356" s="323" t="s">
        <v>15869</v>
      </c>
      <c r="I356" s="304" t="s">
        <v>15869</v>
      </c>
      <c r="J356" s="304" t="s">
        <v>15869</v>
      </c>
      <c r="K356" s="298"/>
      <c r="L356" s="298"/>
      <c r="M356" s="298"/>
      <c r="N356" s="298"/>
      <c r="O356" s="298"/>
      <c r="P356" s="304"/>
      <c r="Q356" s="30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si="49"/>
        <v>0</v>
      </c>
      <c r="AB356" s="228" t="str">
        <f t="shared" si="50"/>
        <v/>
      </c>
    </row>
    <row r="357" spans="1:28" s="227" customFormat="1" ht="20.399999999999999">
      <c r="A357" s="321"/>
      <c r="B357" s="322" t="s">
        <v>15869</v>
      </c>
      <c r="C357" s="298" t="s">
        <v>15869</v>
      </c>
      <c r="D357" s="322"/>
      <c r="E357" s="322" t="s">
        <v>15869</v>
      </c>
      <c r="F357" s="322" t="s">
        <v>15869</v>
      </c>
      <c r="G357" s="322" t="s">
        <v>15869</v>
      </c>
      <c r="H357" s="323" t="s">
        <v>15869</v>
      </c>
      <c r="I357" s="304" t="s">
        <v>15869</v>
      </c>
      <c r="J357" s="304" t="s">
        <v>15869</v>
      </c>
      <c r="K357" s="298"/>
      <c r="L357" s="298"/>
      <c r="M357" s="298"/>
      <c r="N357" s="298"/>
      <c r="O357" s="298"/>
      <c r="P357" s="304"/>
      <c r="Q357" s="30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si="49"/>
        <v>0</v>
      </c>
      <c r="AB357" s="228" t="str">
        <f t="shared" si="50"/>
        <v/>
      </c>
    </row>
    <row r="358" spans="1:28" s="227" customFormat="1" ht="20.399999999999999">
      <c r="A358" s="321"/>
      <c r="B358" s="322" t="s">
        <v>15869</v>
      </c>
      <c r="C358" s="298" t="s">
        <v>15869</v>
      </c>
      <c r="D358" s="322"/>
      <c r="E358" s="322" t="s">
        <v>15869</v>
      </c>
      <c r="F358" s="322" t="s">
        <v>15869</v>
      </c>
      <c r="G358" s="322" t="s">
        <v>15869</v>
      </c>
      <c r="H358" s="323" t="s">
        <v>15869</v>
      </c>
      <c r="I358" s="304" t="s">
        <v>15869</v>
      </c>
      <c r="J358" s="304" t="s">
        <v>15869</v>
      </c>
      <c r="K358" s="298"/>
      <c r="L358" s="298"/>
      <c r="M358" s="298"/>
      <c r="N358" s="298"/>
      <c r="O358" s="298"/>
      <c r="P358" s="304"/>
      <c r="Q358" s="30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si="52">IF(AND(C358="Smelter not listed",OR(LEN(D358)=0,LEN(E358)=0)),1,0)</f>
        <v>0</v>
      </c>
      <c r="AB358" s="228" t="str">
        <f t="shared" ref="AB358:AB388" si="53">B358&amp;C358</f>
        <v/>
      </c>
    </row>
    <row r="359" spans="1:28" s="227" customFormat="1" ht="20.399999999999999">
      <c r="A359" s="321"/>
      <c r="B359" s="322" t="s">
        <v>15869</v>
      </c>
      <c r="C359" s="298" t="s">
        <v>15869</v>
      </c>
      <c r="D359" s="322"/>
      <c r="E359" s="322" t="s">
        <v>15869</v>
      </c>
      <c r="F359" s="322" t="s">
        <v>15869</v>
      </c>
      <c r="G359" s="322" t="s">
        <v>15869</v>
      </c>
      <c r="H359" s="323" t="s">
        <v>15869</v>
      </c>
      <c r="I359" s="304" t="s">
        <v>15869</v>
      </c>
      <c r="J359" s="304" t="s">
        <v>15869</v>
      </c>
      <c r="K359" s="298"/>
      <c r="L359" s="298"/>
      <c r="M359" s="298"/>
      <c r="N359" s="298"/>
      <c r="O359" s="298"/>
      <c r="P359" s="304"/>
      <c r="Q359" s="30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si="52"/>
        <v>0</v>
      </c>
      <c r="AB359" s="228" t="str">
        <f t="shared" si="53"/>
        <v/>
      </c>
    </row>
    <row r="360" spans="1:28" s="227" customFormat="1" ht="20.399999999999999">
      <c r="A360" s="321"/>
      <c r="B360" s="322" t="s">
        <v>15869</v>
      </c>
      <c r="C360" s="298" t="s">
        <v>15869</v>
      </c>
      <c r="D360" s="322"/>
      <c r="E360" s="322" t="s">
        <v>15869</v>
      </c>
      <c r="F360" s="322" t="s">
        <v>15869</v>
      </c>
      <c r="G360" s="322" t="s">
        <v>15869</v>
      </c>
      <c r="H360" s="323" t="s">
        <v>15869</v>
      </c>
      <c r="I360" s="304" t="s">
        <v>15869</v>
      </c>
      <c r="J360" s="304" t="s">
        <v>15869</v>
      </c>
      <c r="K360" s="298"/>
      <c r="L360" s="298"/>
      <c r="M360" s="298"/>
      <c r="N360" s="298"/>
      <c r="O360" s="298"/>
      <c r="P360" s="304"/>
      <c r="Q360" s="30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si="52"/>
        <v>0</v>
      </c>
      <c r="AB360" s="228" t="str">
        <f t="shared" si="53"/>
        <v/>
      </c>
    </row>
    <row r="361" spans="1:28" s="227" customFormat="1" ht="20.399999999999999">
      <c r="A361" s="321"/>
      <c r="B361" s="322" t="s">
        <v>15869</v>
      </c>
      <c r="C361" s="298" t="s">
        <v>15869</v>
      </c>
      <c r="D361" s="322"/>
      <c r="E361" s="322" t="s">
        <v>15869</v>
      </c>
      <c r="F361" s="322" t="s">
        <v>15869</v>
      </c>
      <c r="G361" s="322" t="s">
        <v>15869</v>
      </c>
      <c r="H361" s="323" t="s">
        <v>15869</v>
      </c>
      <c r="I361" s="304" t="s">
        <v>15869</v>
      </c>
      <c r="J361" s="304" t="s">
        <v>15869</v>
      </c>
      <c r="K361" s="298"/>
      <c r="L361" s="298"/>
      <c r="M361" s="298"/>
      <c r="N361" s="298"/>
      <c r="O361" s="298"/>
      <c r="P361" s="304"/>
      <c r="Q361" s="30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si="52"/>
        <v>0</v>
      </c>
      <c r="AB361" s="228" t="str">
        <f t="shared" si="53"/>
        <v/>
      </c>
    </row>
    <row r="362" spans="1:28" s="227" customFormat="1" ht="20.399999999999999">
      <c r="A362" s="321"/>
      <c r="B362" s="322" t="s">
        <v>15869</v>
      </c>
      <c r="C362" s="298" t="s">
        <v>15869</v>
      </c>
      <c r="D362" s="322"/>
      <c r="E362" s="322" t="s">
        <v>15869</v>
      </c>
      <c r="F362" s="322" t="s">
        <v>15869</v>
      </c>
      <c r="G362" s="322" t="s">
        <v>15869</v>
      </c>
      <c r="H362" s="323" t="s">
        <v>15869</v>
      </c>
      <c r="I362" s="304" t="s">
        <v>15869</v>
      </c>
      <c r="J362" s="304" t="s">
        <v>15869</v>
      </c>
      <c r="K362" s="298"/>
      <c r="L362" s="298"/>
      <c r="M362" s="298"/>
      <c r="N362" s="298"/>
      <c r="O362" s="298"/>
      <c r="P362" s="304"/>
      <c r="Q362" s="30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si="52"/>
        <v>0</v>
      </c>
      <c r="AB362" s="228" t="str">
        <f t="shared" si="53"/>
        <v/>
      </c>
    </row>
    <row r="363" spans="1:28" s="227" customFormat="1" ht="20.399999999999999">
      <c r="A363" s="321"/>
      <c r="B363" s="322" t="s">
        <v>15869</v>
      </c>
      <c r="C363" s="298" t="s">
        <v>15869</v>
      </c>
      <c r="D363" s="322"/>
      <c r="E363" s="322" t="s">
        <v>15869</v>
      </c>
      <c r="F363" s="322" t="s">
        <v>15869</v>
      </c>
      <c r="G363" s="322" t="s">
        <v>15869</v>
      </c>
      <c r="H363" s="323" t="s">
        <v>15869</v>
      </c>
      <c r="I363" s="304" t="s">
        <v>15869</v>
      </c>
      <c r="J363" s="304" t="s">
        <v>15869</v>
      </c>
      <c r="K363" s="298"/>
      <c r="L363" s="298"/>
      <c r="M363" s="298"/>
      <c r="N363" s="298"/>
      <c r="O363" s="298"/>
      <c r="P363" s="304"/>
      <c r="Q363" s="30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si="52"/>
        <v>0</v>
      </c>
      <c r="AB363" s="228" t="str">
        <f t="shared" si="53"/>
        <v/>
      </c>
    </row>
    <row r="364" spans="1:28" s="227" customFormat="1" ht="20.399999999999999">
      <c r="A364" s="321"/>
      <c r="B364" s="322" t="s">
        <v>15869</v>
      </c>
      <c r="C364" s="298" t="s">
        <v>15869</v>
      </c>
      <c r="D364" s="322"/>
      <c r="E364" s="322" t="s">
        <v>15869</v>
      </c>
      <c r="F364" s="322" t="s">
        <v>15869</v>
      </c>
      <c r="G364" s="322" t="s">
        <v>15869</v>
      </c>
      <c r="H364" s="323" t="s">
        <v>15869</v>
      </c>
      <c r="I364" s="304" t="s">
        <v>15869</v>
      </c>
      <c r="J364" s="304" t="s">
        <v>15869</v>
      </c>
      <c r="K364" s="298"/>
      <c r="L364" s="298"/>
      <c r="M364" s="298"/>
      <c r="N364" s="298"/>
      <c r="O364" s="298"/>
      <c r="P364" s="304"/>
      <c r="Q364" s="30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si="52"/>
        <v>0</v>
      </c>
      <c r="AB364" s="228" t="str">
        <f t="shared" si="53"/>
        <v/>
      </c>
    </row>
    <row r="365" spans="1:28" s="227" customFormat="1" ht="20.399999999999999">
      <c r="A365" s="321"/>
      <c r="B365" s="322" t="s">
        <v>15869</v>
      </c>
      <c r="C365" s="298" t="s">
        <v>15869</v>
      </c>
      <c r="D365" s="322"/>
      <c r="E365" s="322" t="s">
        <v>15869</v>
      </c>
      <c r="F365" s="322" t="s">
        <v>15869</v>
      </c>
      <c r="G365" s="322" t="s">
        <v>15869</v>
      </c>
      <c r="H365" s="323" t="s">
        <v>15869</v>
      </c>
      <c r="I365" s="304" t="s">
        <v>15869</v>
      </c>
      <c r="J365" s="304" t="s">
        <v>15869</v>
      </c>
      <c r="K365" s="298"/>
      <c r="L365" s="298"/>
      <c r="M365" s="298"/>
      <c r="N365" s="298"/>
      <c r="O365" s="298"/>
      <c r="P365" s="304"/>
      <c r="Q365" s="30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si="52"/>
        <v>0</v>
      </c>
      <c r="AB365" s="228" t="str">
        <f t="shared" si="53"/>
        <v/>
      </c>
    </row>
    <row r="366" spans="1:28" s="227" customFormat="1" ht="20.399999999999999">
      <c r="A366" s="321"/>
      <c r="B366" s="322" t="s">
        <v>15869</v>
      </c>
      <c r="C366" s="298" t="s">
        <v>15869</v>
      </c>
      <c r="D366" s="322"/>
      <c r="E366" s="322" t="s">
        <v>15869</v>
      </c>
      <c r="F366" s="322" t="s">
        <v>15869</v>
      </c>
      <c r="G366" s="322" t="s">
        <v>15869</v>
      </c>
      <c r="H366" s="323" t="s">
        <v>15869</v>
      </c>
      <c r="I366" s="304" t="s">
        <v>15869</v>
      </c>
      <c r="J366" s="304" t="s">
        <v>15869</v>
      </c>
      <c r="K366" s="298"/>
      <c r="L366" s="298"/>
      <c r="M366" s="298"/>
      <c r="N366" s="298"/>
      <c r="O366" s="298"/>
      <c r="P366" s="304"/>
      <c r="Q366" s="30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si="52"/>
        <v>0</v>
      </c>
      <c r="AB366" s="228" t="str">
        <f t="shared" si="53"/>
        <v/>
      </c>
    </row>
    <row r="367" spans="1:28" s="227" customFormat="1" ht="20.399999999999999">
      <c r="A367" s="321"/>
      <c r="B367" s="322" t="s">
        <v>15869</v>
      </c>
      <c r="C367" s="298" t="s">
        <v>15869</v>
      </c>
      <c r="D367" s="322"/>
      <c r="E367" s="322" t="s">
        <v>15869</v>
      </c>
      <c r="F367" s="322" t="s">
        <v>15869</v>
      </c>
      <c r="G367" s="322" t="s">
        <v>15869</v>
      </c>
      <c r="H367" s="323" t="s">
        <v>15869</v>
      </c>
      <c r="I367" s="304" t="s">
        <v>15869</v>
      </c>
      <c r="J367" s="304" t="s">
        <v>15869</v>
      </c>
      <c r="K367" s="298"/>
      <c r="L367" s="298"/>
      <c r="M367" s="298"/>
      <c r="N367" s="298"/>
      <c r="O367" s="298"/>
      <c r="P367" s="304"/>
      <c r="Q367" s="30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si="52"/>
        <v>0</v>
      </c>
      <c r="AB367" s="228" t="str">
        <f t="shared" si="53"/>
        <v/>
      </c>
    </row>
    <row r="368" spans="1:28" s="227" customFormat="1" ht="20.399999999999999">
      <c r="A368" s="321"/>
      <c r="B368" s="322" t="s">
        <v>15869</v>
      </c>
      <c r="C368" s="298" t="s">
        <v>15869</v>
      </c>
      <c r="D368" s="322"/>
      <c r="E368" s="322" t="s">
        <v>15869</v>
      </c>
      <c r="F368" s="322" t="s">
        <v>15869</v>
      </c>
      <c r="G368" s="322" t="s">
        <v>15869</v>
      </c>
      <c r="H368" s="323" t="s">
        <v>15869</v>
      </c>
      <c r="I368" s="304" t="s">
        <v>15869</v>
      </c>
      <c r="J368" s="304" t="s">
        <v>15869</v>
      </c>
      <c r="K368" s="298"/>
      <c r="L368" s="298"/>
      <c r="M368" s="298"/>
      <c r="N368" s="298"/>
      <c r="O368" s="298"/>
      <c r="P368" s="304"/>
      <c r="Q368" s="30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si="52"/>
        <v>0</v>
      </c>
      <c r="AB368" s="228" t="str">
        <f t="shared" si="53"/>
        <v/>
      </c>
    </row>
    <row r="369" spans="1:28" s="227" customFormat="1" ht="20.399999999999999">
      <c r="A369" s="321"/>
      <c r="B369" s="322" t="s">
        <v>15869</v>
      </c>
      <c r="C369" s="298" t="s">
        <v>15869</v>
      </c>
      <c r="D369" s="322"/>
      <c r="E369" s="322" t="s">
        <v>15869</v>
      </c>
      <c r="F369" s="322" t="s">
        <v>15869</v>
      </c>
      <c r="G369" s="322" t="s">
        <v>15869</v>
      </c>
      <c r="H369" s="323" t="s">
        <v>15869</v>
      </c>
      <c r="I369" s="304" t="s">
        <v>15869</v>
      </c>
      <c r="J369" s="304" t="s">
        <v>15869</v>
      </c>
      <c r="K369" s="298"/>
      <c r="L369" s="298"/>
      <c r="M369" s="298"/>
      <c r="N369" s="298"/>
      <c r="O369" s="298"/>
      <c r="P369" s="304"/>
      <c r="Q369" s="30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si="52"/>
        <v>0</v>
      </c>
      <c r="AB369" s="228" t="str">
        <f t="shared" si="53"/>
        <v/>
      </c>
    </row>
    <row r="370" spans="1:28" s="227" customFormat="1" ht="20.399999999999999">
      <c r="A370" s="321"/>
      <c r="B370" s="322" t="s">
        <v>15869</v>
      </c>
      <c r="C370" s="298" t="s">
        <v>15869</v>
      </c>
      <c r="D370" s="322"/>
      <c r="E370" s="322" t="s">
        <v>15869</v>
      </c>
      <c r="F370" s="322" t="s">
        <v>15869</v>
      </c>
      <c r="G370" s="322" t="s">
        <v>15869</v>
      </c>
      <c r="H370" s="323" t="s">
        <v>15869</v>
      </c>
      <c r="I370" s="304" t="s">
        <v>15869</v>
      </c>
      <c r="J370" s="304" t="s">
        <v>15869</v>
      </c>
      <c r="K370" s="298"/>
      <c r="L370" s="298"/>
      <c r="M370" s="298"/>
      <c r="N370" s="298"/>
      <c r="O370" s="298"/>
      <c r="P370" s="304"/>
      <c r="Q370" s="30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si="52"/>
        <v>0</v>
      </c>
      <c r="AB370" s="228" t="str">
        <f t="shared" si="53"/>
        <v/>
      </c>
    </row>
    <row r="371" spans="1:28" s="227" customFormat="1" ht="20.399999999999999">
      <c r="A371" s="321"/>
      <c r="B371" s="322" t="s">
        <v>15869</v>
      </c>
      <c r="C371" s="298" t="s">
        <v>15869</v>
      </c>
      <c r="D371" s="322"/>
      <c r="E371" s="322" t="s">
        <v>15869</v>
      </c>
      <c r="F371" s="322" t="s">
        <v>15869</v>
      </c>
      <c r="G371" s="322" t="s">
        <v>15869</v>
      </c>
      <c r="H371" s="323" t="s">
        <v>15869</v>
      </c>
      <c r="I371" s="304" t="s">
        <v>15869</v>
      </c>
      <c r="J371" s="304" t="s">
        <v>15869</v>
      </c>
      <c r="K371" s="298"/>
      <c r="L371" s="298"/>
      <c r="M371" s="298"/>
      <c r="N371" s="298"/>
      <c r="O371" s="298"/>
      <c r="P371" s="304"/>
      <c r="Q371" s="30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si="52"/>
        <v>0</v>
      </c>
      <c r="AB371" s="228" t="str">
        <f t="shared" si="53"/>
        <v/>
      </c>
    </row>
    <row r="372" spans="1:28" s="227" customFormat="1" ht="20.399999999999999">
      <c r="A372" s="321"/>
      <c r="B372" s="322" t="s">
        <v>15869</v>
      </c>
      <c r="C372" s="298" t="s">
        <v>15869</v>
      </c>
      <c r="D372" s="322"/>
      <c r="E372" s="322" t="s">
        <v>15869</v>
      </c>
      <c r="F372" s="322" t="s">
        <v>15869</v>
      </c>
      <c r="G372" s="322" t="s">
        <v>15869</v>
      </c>
      <c r="H372" s="323" t="s">
        <v>15869</v>
      </c>
      <c r="I372" s="304" t="s">
        <v>15869</v>
      </c>
      <c r="J372" s="304" t="s">
        <v>15869</v>
      </c>
      <c r="K372" s="298"/>
      <c r="L372" s="298"/>
      <c r="M372" s="298"/>
      <c r="N372" s="298"/>
      <c r="O372" s="298"/>
      <c r="P372" s="304"/>
      <c r="Q372" s="30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si="52"/>
        <v>0</v>
      </c>
      <c r="AB372" s="228" t="str">
        <f t="shared" si="53"/>
        <v/>
      </c>
    </row>
    <row r="373" spans="1:28" s="227" customFormat="1" ht="20.399999999999999">
      <c r="A373" s="321"/>
      <c r="B373" s="322" t="s">
        <v>15869</v>
      </c>
      <c r="C373" s="298" t="s">
        <v>15869</v>
      </c>
      <c r="D373" s="322"/>
      <c r="E373" s="322" t="s">
        <v>15869</v>
      </c>
      <c r="F373" s="322" t="s">
        <v>15869</v>
      </c>
      <c r="G373" s="322" t="s">
        <v>15869</v>
      </c>
      <c r="H373" s="323" t="s">
        <v>15869</v>
      </c>
      <c r="I373" s="304" t="s">
        <v>15869</v>
      </c>
      <c r="J373" s="304" t="s">
        <v>15869</v>
      </c>
      <c r="K373" s="298"/>
      <c r="L373" s="298"/>
      <c r="M373" s="298"/>
      <c r="N373" s="298"/>
      <c r="O373" s="298"/>
      <c r="P373" s="304"/>
      <c r="Q373" s="30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si="52"/>
        <v>0</v>
      </c>
      <c r="AB373" s="228" t="str">
        <f t="shared" si="53"/>
        <v/>
      </c>
    </row>
    <row r="374" spans="1:28" s="227" customFormat="1" ht="20.399999999999999">
      <c r="A374" s="321"/>
      <c r="B374" s="322" t="s">
        <v>15869</v>
      </c>
      <c r="C374" s="298" t="s">
        <v>15869</v>
      </c>
      <c r="D374" s="322"/>
      <c r="E374" s="322" t="s">
        <v>15869</v>
      </c>
      <c r="F374" s="322" t="s">
        <v>15869</v>
      </c>
      <c r="G374" s="322" t="s">
        <v>15869</v>
      </c>
      <c r="H374" s="323" t="s">
        <v>15869</v>
      </c>
      <c r="I374" s="304" t="s">
        <v>15869</v>
      </c>
      <c r="J374" s="304" t="s">
        <v>15869</v>
      </c>
      <c r="K374" s="298"/>
      <c r="L374" s="298"/>
      <c r="M374" s="298"/>
      <c r="N374" s="298"/>
      <c r="O374" s="298"/>
      <c r="P374" s="304"/>
      <c r="Q374" s="30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si="52"/>
        <v>0</v>
      </c>
      <c r="AB374" s="228" t="str">
        <f t="shared" si="53"/>
        <v/>
      </c>
    </row>
    <row r="375" spans="1:28" s="227" customFormat="1" ht="20.399999999999999">
      <c r="A375" s="321"/>
      <c r="B375" s="322" t="s">
        <v>15869</v>
      </c>
      <c r="C375" s="298" t="s">
        <v>15869</v>
      </c>
      <c r="D375" s="322"/>
      <c r="E375" s="322" t="s">
        <v>15869</v>
      </c>
      <c r="F375" s="322" t="s">
        <v>15869</v>
      </c>
      <c r="G375" s="322" t="s">
        <v>15869</v>
      </c>
      <c r="H375" s="323" t="s">
        <v>15869</v>
      </c>
      <c r="I375" s="304" t="s">
        <v>15869</v>
      </c>
      <c r="J375" s="304" t="s">
        <v>15869</v>
      </c>
      <c r="K375" s="298"/>
      <c r="L375" s="298"/>
      <c r="M375" s="298"/>
      <c r="N375" s="298"/>
      <c r="O375" s="298"/>
      <c r="P375" s="304"/>
      <c r="Q375" s="30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si="52"/>
        <v>0</v>
      </c>
      <c r="AB375" s="228" t="str">
        <f t="shared" si="53"/>
        <v/>
      </c>
    </row>
    <row r="376" spans="1:28" s="227" customFormat="1" ht="20.399999999999999">
      <c r="A376" s="321"/>
      <c r="B376" s="322" t="s">
        <v>15869</v>
      </c>
      <c r="C376" s="298" t="s">
        <v>15869</v>
      </c>
      <c r="D376" s="322"/>
      <c r="E376" s="322" t="s">
        <v>15869</v>
      </c>
      <c r="F376" s="322" t="s">
        <v>15869</v>
      </c>
      <c r="G376" s="322" t="s">
        <v>15869</v>
      </c>
      <c r="H376" s="323" t="s">
        <v>15869</v>
      </c>
      <c r="I376" s="304" t="s">
        <v>15869</v>
      </c>
      <c r="J376" s="304" t="s">
        <v>15869</v>
      </c>
      <c r="K376" s="298"/>
      <c r="L376" s="298"/>
      <c r="M376" s="298"/>
      <c r="N376" s="298"/>
      <c r="O376" s="298"/>
      <c r="P376" s="304"/>
      <c r="Q376" s="30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si="52"/>
        <v>0</v>
      </c>
      <c r="AB376" s="228" t="str">
        <f t="shared" si="53"/>
        <v/>
      </c>
    </row>
    <row r="377" spans="1:28" s="227" customFormat="1" ht="20.399999999999999">
      <c r="A377" s="321"/>
      <c r="B377" s="322" t="s">
        <v>15869</v>
      </c>
      <c r="C377" s="298" t="s">
        <v>15869</v>
      </c>
      <c r="D377" s="322"/>
      <c r="E377" s="322" t="s">
        <v>15869</v>
      </c>
      <c r="F377" s="322" t="s">
        <v>15869</v>
      </c>
      <c r="G377" s="322" t="s">
        <v>15869</v>
      </c>
      <c r="H377" s="323" t="s">
        <v>15869</v>
      </c>
      <c r="I377" s="304" t="s">
        <v>15869</v>
      </c>
      <c r="J377" s="304" t="s">
        <v>15869</v>
      </c>
      <c r="K377" s="298"/>
      <c r="L377" s="298"/>
      <c r="M377" s="298"/>
      <c r="N377" s="298"/>
      <c r="O377" s="298"/>
      <c r="P377" s="304"/>
      <c r="Q377" s="30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si="52"/>
        <v>0</v>
      </c>
      <c r="AB377" s="228" t="str">
        <f t="shared" si="53"/>
        <v/>
      </c>
    </row>
    <row r="378" spans="1:28" s="227" customFormat="1" ht="20.399999999999999">
      <c r="A378" s="321"/>
      <c r="B378" s="322" t="s">
        <v>15869</v>
      </c>
      <c r="C378" s="298" t="s">
        <v>15869</v>
      </c>
      <c r="D378" s="322"/>
      <c r="E378" s="322" t="s">
        <v>15869</v>
      </c>
      <c r="F378" s="322" t="s">
        <v>15869</v>
      </c>
      <c r="G378" s="322" t="s">
        <v>15869</v>
      </c>
      <c r="H378" s="323" t="s">
        <v>15869</v>
      </c>
      <c r="I378" s="304" t="s">
        <v>15869</v>
      </c>
      <c r="J378" s="304" t="s">
        <v>15869</v>
      </c>
      <c r="K378" s="298"/>
      <c r="L378" s="298"/>
      <c r="M378" s="298"/>
      <c r="N378" s="298"/>
      <c r="O378" s="298"/>
      <c r="P378" s="304"/>
      <c r="Q378" s="30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si="52"/>
        <v>0</v>
      </c>
      <c r="AB378" s="228" t="str">
        <f t="shared" si="53"/>
        <v/>
      </c>
    </row>
    <row r="379" spans="1:28" s="227" customFormat="1" ht="20.399999999999999">
      <c r="A379" s="321"/>
      <c r="B379" s="322" t="s">
        <v>15869</v>
      </c>
      <c r="C379" s="298" t="s">
        <v>15869</v>
      </c>
      <c r="D379" s="322"/>
      <c r="E379" s="322" t="s">
        <v>15869</v>
      </c>
      <c r="F379" s="322" t="s">
        <v>15869</v>
      </c>
      <c r="G379" s="322" t="s">
        <v>15869</v>
      </c>
      <c r="H379" s="323" t="s">
        <v>15869</v>
      </c>
      <c r="I379" s="304" t="s">
        <v>15869</v>
      </c>
      <c r="J379" s="304" t="s">
        <v>15869</v>
      </c>
      <c r="K379" s="298"/>
      <c r="L379" s="298"/>
      <c r="M379" s="298"/>
      <c r="N379" s="298"/>
      <c r="O379" s="298"/>
      <c r="P379" s="304"/>
      <c r="Q379" s="30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si="52"/>
        <v>0</v>
      </c>
      <c r="AB379" s="228" t="str">
        <f t="shared" si="53"/>
        <v/>
      </c>
    </row>
    <row r="380" spans="1:28" s="227" customFormat="1" ht="20.399999999999999">
      <c r="A380" s="321"/>
      <c r="B380" s="322" t="s">
        <v>15869</v>
      </c>
      <c r="C380" s="298" t="s">
        <v>15869</v>
      </c>
      <c r="D380" s="322"/>
      <c r="E380" s="322" t="s">
        <v>15869</v>
      </c>
      <c r="F380" s="322" t="s">
        <v>15869</v>
      </c>
      <c r="G380" s="322" t="s">
        <v>15869</v>
      </c>
      <c r="H380" s="323" t="s">
        <v>15869</v>
      </c>
      <c r="I380" s="304" t="s">
        <v>15869</v>
      </c>
      <c r="J380" s="304" t="s">
        <v>15869</v>
      </c>
      <c r="K380" s="298"/>
      <c r="L380" s="298"/>
      <c r="M380" s="298"/>
      <c r="N380" s="298"/>
      <c r="O380" s="298"/>
      <c r="P380" s="304"/>
      <c r="Q380" s="30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si="52"/>
        <v>0</v>
      </c>
      <c r="AB380" s="228" t="str">
        <f t="shared" si="53"/>
        <v/>
      </c>
    </row>
    <row r="381" spans="1:28" s="227" customFormat="1" ht="20.399999999999999">
      <c r="A381" s="321"/>
      <c r="B381" s="322" t="s">
        <v>15869</v>
      </c>
      <c r="C381" s="298" t="s">
        <v>15869</v>
      </c>
      <c r="D381" s="322"/>
      <c r="E381" s="322" t="s">
        <v>15869</v>
      </c>
      <c r="F381" s="322" t="s">
        <v>15869</v>
      </c>
      <c r="G381" s="322" t="s">
        <v>15869</v>
      </c>
      <c r="H381" s="323" t="s">
        <v>15869</v>
      </c>
      <c r="I381" s="304" t="s">
        <v>15869</v>
      </c>
      <c r="J381" s="304" t="s">
        <v>15869</v>
      </c>
      <c r="K381" s="298"/>
      <c r="L381" s="298"/>
      <c r="M381" s="298"/>
      <c r="N381" s="298"/>
      <c r="O381" s="298"/>
      <c r="P381" s="304"/>
      <c r="Q381" s="30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si="52"/>
        <v>0</v>
      </c>
      <c r="AB381" s="228" t="str">
        <f t="shared" si="53"/>
        <v/>
      </c>
    </row>
    <row r="382" spans="1:28" s="227" customFormat="1" ht="20.399999999999999">
      <c r="A382" s="321"/>
      <c r="B382" s="322" t="s">
        <v>15869</v>
      </c>
      <c r="C382" s="298" t="s">
        <v>15869</v>
      </c>
      <c r="D382" s="322"/>
      <c r="E382" s="322" t="s">
        <v>15869</v>
      </c>
      <c r="F382" s="322" t="s">
        <v>15869</v>
      </c>
      <c r="G382" s="322" t="s">
        <v>15869</v>
      </c>
      <c r="H382" s="323" t="s">
        <v>15869</v>
      </c>
      <c r="I382" s="304" t="s">
        <v>15869</v>
      </c>
      <c r="J382" s="304" t="s">
        <v>15869</v>
      </c>
      <c r="K382" s="298"/>
      <c r="L382" s="298"/>
      <c r="M382" s="298"/>
      <c r="N382" s="298"/>
      <c r="O382" s="298"/>
      <c r="P382" s="304"/>
      <c r="Q382" s="30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si="52"/>
        <v>0</v>
      </c>
      <c r="AB382" s="228" t="str">
        <f t="shared" si="53"/>
        <v/>
      </c>
    </row>
    <row r="383" spans="1:28" s="227" customFormat="1" ht="20.399999999999999">
      <c r="A383" s="321"/>
      <c r="B383" s="322" t="s">
        <v>15869</v>
      </c>
      <c r="C383" s="298" t="s">
        <v>15869</v>
      </c>
      <c r="D383" s="322"/>
      <c r="E383" s="322" t="s">
        <v>15869</v>
      </c>
      <c r="F383" s="322" t="s">
        <v>15869</v>
      </c>
      <c r="G383" s="322" t="s">
        <v>15869</v>
      </c>
      <c r="H383" s="323" t="s">
        <v>15869</v>
      </c>
      <c r="I383" s="304" t="s">
        <v>15869</v>
      </c>
      <c r="J383" s="304" t="s">
        <v>15869</v>
      </c>
      <c r="K383" s="298"/>
      <c r="L383" s="298"/>
      <c r="M383" s="298"/>
      <c r="N383" s="298"/>
      <c r="O383" s="298"/>
      <c r="P383" s="304"/>
      <c r="Q383" s="30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si="52"/>
        <v>0</v>
      </c>
      <c r="AB383" s="228" t="str">
        <f t="shared" si="53"/>
        <v/>
      </c>
    </row>
    <row r="384" spans="1:28" s="227" customFormat="1" ht="20.399999999999999">
      <c r="A384" s="321"/>
      <c r="B384" s="322" t="s">
        <v>15869</v>
      </c>
      <c r="C384" s="298" t="s">
        <v>15869</v>
      </c>
      <c r="D384" s="322"/>
      <c r="E384" s="322" t="s">
        <v>15869</v>
      </c>
      <c r="F384" s="322" t="s">
        <v>15869</v>
      </c>
      <c r="G384" s="322" t="s">
        <v>15869</v>
      </c>
      <c r="H384" s="323" t="s">
        <v>15869</v>
      </c>
      <c r="I384" s="304" t="s">
        <v>15869</v>
      </c>
      <c r="J384" s="304" t="s">
        <v>15869</v>
      </c>
      <c r="K384" s="298"/>
      <c r="L384" s="298"/>
      <c r="M384" s="298"/>
      <c r="N384" s="298"/>
      <c r="O384" s="298"/>
      <c r="P384" s="304"/>
      <c r="Q384" s="30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si="52"/>
        <v>0</v>
      </c>
      <c r="AB384" s="228" t="str">
        <f t="shared" si="53"/>
        <v/>
      </c>
    </row>
    <row r="385" spans="1:28" s="227" customFormat="1" ht="20.399999999999999">
      <c r="A385" s="321"/>
      <c r="B385" s="322" t="s">
        <v>15869</v>
      </c>
      <c r="C385" s="298" t="s">
        <v>15869</v>
      </c>
      <c r="D385" s="322"/>
      <c r="E385" s="322" t="s">
        <v>15869</v>
      </c>
      <c r="F385" s="322" t="s">
        <v>15869</v>
      </c>
      <c r="G385" s="322" t="s">
        <v>15869</v>
      </c>
      <c r="H385" s="323" t="s">
        <v>15869</v>
      </c>
      <c r="I385" s="304" t="s">
        <v>15869</v>
      </c>
      <c r="J385" s="304" t="s">
        <v>15869</v>
      </c>
      <c r="K385" s="298"/>
      <c r="L385" s="298"/>
      <c r="M385" s="298"/>
      <c r="N385" s="298"/>
      <c r="O385" s="298"/>
      <c r="P385" s="304"/>
      <c r="Q385" s="30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si="52"/>
        <v>0</v>
      </c>
      <c r="AB385" s="228" t="str">
        <f t="shared" si="53"/>
        <v/>
      </c>
    </row>
    <row r="386" spans="1:28" s="227" customFormat="1" ht="20.399999999999999">
      <c r="A386" s="321"/>
      <c r="B386" s="322" t="s">
        <v>15869</v>
      </c>
      <c r="C386" s="298" t="s">
        <v>15869</v>
      </c>
      <c r="D386" s="322"/>
      <c r="E386" s="322" t="s">
        <v>15869</v>
      </c>
      <c r="F386" s="322" t="s">
        <v>15869</v>
      </c>
      <c r="G386" s="322" t="s">
        <v>15869</v>
      </c>
      <c r="H386" s="323" t="s">
        <v>15869</v>
      </c>
      <c r="I386" s="304" t="s">
        <v>15869</v>
      </c>
      <c r="J386" s="304" t="s">
        <v>15869</v>
      </c>
      <c r="K386" s="298"/>
      <c r="L386" s="298"/>
      <c r="M386" s="298"/>
      <c r="N386" s="298"/>
      <c r="O386" s="298"/>
      <c r="P386" s="304"/>
      <c r="Q386" s="30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si="52"/>
        <v>0</v>
      </c>
      <c r="AB386" s="228" t="str">
        <f t="shared" si="53"/>
        <v/>
      </c>
    </row>
    <row r="387" spans="1:28" s="227" customFormat="1" ht="20.399999999999999">
      <c r="A387" s="321"/>
      <c r="B387" s="322" t="s">
        <v>15869</v>
      </c>
      <c r="C387" s="298" t="s">
        <v>15869</v>
      </c>
      <c r="D387" s="322"/>
      <c r="E387" s="322" t="s">
        <v>15869</v>
      </c>
      <c r="F387" s="322" t="s">
        <v>15869</v>
      </c>
      <c r="G387" s="322" t="s">
        <v>15869</v>
      </c>
      <c r="H387" s="323" t="s">
        <v>15869</v>
      </c>
      <c r="I387" s="304" t="s">
        <v>15869</v>
      </c>
      <c r="J387" s="304" t="s">
        <v>15869</v>
      </c>
      <c r="K387" s="298"/>
      <c r="L387" s="298"/>
      <c r="M387" s="298"/>
      <c r="N387" s="298"/>
      <c r="O387" s="298"/>
      <c r="P387" s="304"/>
      <c r="Q387" s="30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si="52"/>
        <v>0</v>
      </c>
      <c r="AB387" s="228" t="str">
        <f t="shared" si="53"/>
        <v/>
      </c>
    </row>
    <row r="388" spans="1:28" s="227" customFormat="1" ht="20.399999999999999">
      <c r="A388" s="321"/>
      <c r="B388" s="322" t="s">
        <v>15869</v>
      </c>
      <c r="C388" s="298" t="s">
        <v>15869</v>
      </c>
      <c r="D388" s="322"/>
      <c r="E388" s="322" t="s">
        <v>15869</v>
      </c>
      <c r="F388" s="322" t="s">
        <v>15869</v>
      </c>
      <c r="G388" s="322" t="s">
        <v>15869</v>
      </c>
      <c r="H388" s="323" t="s">
        <v>15869</v>
      </c>
      <c r="I388" s="304" t="s">
        <v>15869</v>
      </c>
      <c r="J388" s="304" t="s">
        <v>15869</v>
      </c>
      <c r="K388" s="298"/>
      <c r="L388" s="298"/>
      <c r="M388" s="298"/>
      <c r="N388" s="298"/>
      <c r="O388" s="298"/>
      <c r="P388" s="304"/>
      <c r="Q388" s="30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si="52"/>
        <v>0</v>
      </c>
      <c r="AB388" s="228" t="str">
        <f t="shared" si="53"/>
        <v/>
      </c>
    </row>
    <row r="389" spans="1:28" s="227" customFormat="1" ht="20.399999999999999">
      <c r="A389" s="321"/>
      <c r="B389" s="322" t="s">
        <v>15869</v>
      </c>
      <c r="C389" s="298" t="s">
        <v>15869</v>
      </c>
      <c r="D389" s="322"/>
      <c r="E389" s="322" t="s">
        <v>15869</v>
      </c>
      <c r="F389" s="322" t="s">
        <v>15869</v>
      </c>
      <c r="G389" s="322" t="s">
        <v>15869</v>
      </c>
      <c r="H389" s="323" t="s">
        <v>15869</v>
      </c>
      <c r="I389" s="304" t="s">
        <v>15869</v>
      </c>
      <c r="J389" s="304" t="s">
        <v>15869</v>
      </c>
      <c r="K389" s="298"/>
      <c r="L389" s="298"/>
      <c r="M389" s="298"/>
      <c r="N389" s="298"/>
      <c r="O389" s="298"/>
      <c r="P389" s="304"/>
      <c r="Q389" s="30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si="55">IF(AND(C389="Smelter not listed",OR(LEN(D389)=0,LEN(E389)=0)),1,0)</f>
        <v>0</v>
      </c>
      <c r="AB389" s="228" t="str">
        <f t="shared" ref="AB389" si="56">B389&amp;C389</f>
        <v/>
      </c>
    </row>
    <row r="390" spans="1:28" s="227" customFormat="1" ht="20.399999999999999">
      <c r="A390" s="321"/>
      <c r="B390" s="322" t="s">
        <v>15869</v>
      </c>
      <c r="C390" s="298" t="s">
        <v>15869</v>
      </c>
      <c r="D390" s="322"/>
      <c r="E390" s="322" t="s">
        <v>15869</v>
      </c>
      <c r="F390" s="322" t="s">
        <v>15869</v>
      </c>
      <c r="G390" s="322" t="s">
        <v>15869</v>
      </c>
      <c r="H390" s="323" t="s">
        <v>15869</v>
      </c>
      <c r="I390" s="304" t="s">
        <v>15869</v>
      </c>
      <c r="J390" s="304" t="s">
        <v>15869</v>
      </c>
      <c r="K390" s="298"/>
      <c r="L390" s="298"/>
      <c r="M390" s="298"/>
      <c r="N390" s="298"/>
      <c r="O390" s="298"/>
      <c r="P390" s="304"/>
      <c r="Q390" s="30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si="58">IF(AND(C390="Smelter not listed",OR(LEN(D390)=0,LEN(E390)=0)),1,0)</f>
        <v>0</v>
      </c>
      <c r="AB390" s="228" t="str">
        <f t="shared" ref="AB390:AB421" si="59">B390&amp;C390</f>
        <v/>
      </c>
    </row>
    <row r="391" spans="1:28" s="227" customFormat="1" ht="20.399999999999999">
      <c r="A391" s="321"/>
      <c r="B391" s="322" t="s">
        <v>15869</v>
      </c>
      <c r="C391" s="298" t="s">
        <v>15869</v>
      </c>
      <c r="D391" s="322"/>
      <c r="E391" s="322" t="s">
        <v>15869</v>
      </c>
      <c r="F391" s="322" t="s">
        <v>15869</v>
      </c>
      <c r="G391" s="322" t="s">
        <v>15869</v>
      </c>
      <c r="H391" s="323" t="s">
        <v>15869</v>
      </c>
      <c r="I391" s="304" t="s">
        <v>15869</v>
      </c>
      <c r="J391" s="304" t="s">
        <v>15869</v>
      </c>
      <c r="K391" s="298"/>
      <c r="L391" s="298"/>
      <c r="M391" s="298"/>
      <c r="N391" s="298"/>
      <c r="O391" s="298"/>
      <c r="P391" s="304"/>
      <c r="Q391" s="30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si="58"/>
        <v>0</v>
      </c>
      <c r="AB391" s="228" t="str">
        <f t="shared" si="59"/>
        <v/>
      </c>
    </row>
    <row r="392" spans="1:28" s="227" customFormat="1" ht="20.399999999999999">
      <c r="A392" s="321"/>
      <c r="B392" s="322" t="s">
        <v>15869</v>
      </c>
      <c r="C392" s="298" t="s">
        <v>15869</v>
      </c>
      <c r="D392" s="322"/>
      <c r="E392" s="322" t="s">
        <v>15869</v>
      </c>
      <c r="F392" s="322" t="s">
        <v>15869</v>
      </c>
      <c r="G392" s="322" t="s">
        <v>15869</v>
      </c>
      <c r="H392" s="323" t="s">
        <v>15869</v>
      </c>
      <c r="I392" s="304" t="s">
        <v>15869</v>
      </c>
      <c r="J392" s="304" t="s">
        <v>15869</v>
      </c>
      <c r="K392" s="298"/>
      <c r="L392" s="298"/>
      <c r="M392" s="298"/>
      <c r="N392" s="298"/>
      <c r="O392" s="298"/>
      <c r="P392" s="304"/>
      <c r="Q392" s="30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si="58"/>
        <v>0</v>
      </c>
      <c r="AB392" s="228" t="str">
        <f t="shared" si="59"/>
        <v/>
      </c>
    </row>
    <row r="393" spans="1:28" s="227" customFormat="1" ht="20.399999999999999">
      <c r="A393" s="321"/>
      <c r="B393" s="322" t="s">
        <v>15869</v>
      </c>
      <c r="C393" s="298" t="s">
        <v>15869</v>
      </c>
      <c r="D393" s="322"/>
      <c r="E393" s="322" t="s">
        <v>15869</v>
      </c>
      <c r="F393" s="322" t="s">
        <v>15869</v>
      </c>
      <c r="G393" s="322" t="s">
        <v>15869</v>
      </c>
      <c r="H393" s="323" t="s">
        <v>15869</v>
      </c>
      <c r="I393" s="304" t="s">
        <v>15869</v>
      </c>
      <c r="J393" s="304" t="s">
        <v>15869</v>
      </c>
      <c r="K393" s="298"/>
      <c r="L393" s="298"/>
      <c r="M393" s="298"/>
      <c r="N393" s="298"/>
      <c r="O393" s="298"/>
      <c r="P393" s="304"/>
      <c r="Q393" s="30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si="58"/>
        <v>0</v>
      </c>
      <c r="AB393" s="228" t="str">
        <f t="shared" si="59"/>
        <v/>
      </c>
    </row>
    <row r="394" spans="1:28" s="227" customFormat="1" ht="20.399999999999999">
      <c r="A394" s="321"/>
      <c r="B394" s="322" t="s">
        <v>15869</v>
      </c>
      <c r="C394" s="298" t="s">
        <v>15869</v>
      </c>
      <c r="D394" s="322"/>
      <c r="E394" s="322" t="s">
        <v>15869</v>
      </c>
      <c r="F394" s="322" t="s">
        <v>15869</v>
      </c>
      <c r="G394" s="322" t="s">
        <v>15869</v>
      </c>
      <c r="H394" s="323" t="s">
        <v>15869</v>
      </c>
      <c r="I394" s="304" t="s">
        <v>15869</v>
      </c>
      <c r="J394" s="304" t="s">
        <v>15869</v>
      </c>
      <c r="K394" s="298"/>
      <c r="L394" s="298"/>
      <c r="M394" s="298"/>
      <c r="N394" s="298"/>
      <c r="O394" s="298"/>
      <c r="P394" s="304"/>
      <c r="Q394" s="30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si="58"/>
        <v>0</v>
      </c>
      <c r="AB394" s="228" t="str">
        <f t="shared" si="59"/>
        <v/>
      </c>
    </row>
    <row r="395" spans="1:28" s="227" customFormat="1" ht="20.399999999999999">
      <c r="A395" s="321"/>
      <c r="B395" s="322" t="s">
        <v>15869</v>
      </c>
      <c r="C395" s="298" t="s">
        <v>15869</v>
      </c>
      <c r="D395" s="322"/>
      <c r="E395" s="322" t="s">
        <v>15869</v>
      </c>
      <c r="F395" s="322" t="s">
        <v>15869</v>
      </c>
      <c r="G395" s="322" t="s">
        <v>15869</v>
      </c>
      <c r="H395" s="323" t="s">
        <v>15869</v>
      </c>
      <c r="I395" s="304" t="s">
        <v>15869</v>
      </c>
      <c r="J395" s="304" t="s">
        <v>15869</v>
      </c>
      <c r="K395" s="298"/>
      <c r="L395" s="298"/>
      <c r="M395" s="298"/>
      <c r="N395" s="298"/>
      <c r="O395" s="298"/>
      <c r="P395" s="304"/>
      <c r="Q395" s="30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si="58"/>
        <v>0</v>
      </c>
      <c r="AB395" s="228" t="str">
        <f t="shared" si="59"/>
        <v/>
      </c>
    </row>
    <row r="396" spans="1:28" s="227" customFormat="1" ht="20.399999999999999">
      <c r="A396" s="321"/>
      <c r="B396" s="322" t="s">
        <v>15869</v>
      </c>
      <c r="C396" s="298" t="s">
        <v>15869</v>
      </c>
      <c r="D396" s="322"/>
      <c r="E396" s="322" t="s">
        <v>15869</v>
      </c>
      <c r="F396" s="322" t="s">
        <v>15869</v>
      </c>
      <c r="G396" s="322" t="s">
        <v>15869</v>
      </c>
      <c r="H396" s="323" t="s">
        <v>15869</v>
      </c>
      <c r="I396" s="304" t="s">
        <v>15869</v>
      </c>
      <c r="J396" s="304" t="s">
        <v>15869</v>
      </c>
      <c r="K396" s="298"/>
      <c r="L396" s="298"/>
      <c r="M396" s="298"/>
      <c r="N396" s="298"/>
      <c r="O396" s="298"/>
      <c r="P396" s="304"/>
      <c r="Q396" s="30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si="58"/>
        <v>0</v>
      </c>
      <c r="AB396" s="228" t="str">
        <f t="shared" si="59"/>
        <v/>
      </c>
    </row>
    <row r="397" spans="1:28" s="227" customFormat="1" ht="20.399999999999999">
      <c r="A397" s="321"/>
      <c r="B397" s="322" t="s">
        <v>15869</v>
      </c>
      <c r="C397" s="298" t="s">
        <v>15869</v>
      </c>
      <c r="D397" s="322"/>
      <c r="E397" s="322" t="s">
        <v>15869</v>
      </c>
      <c r="F397" s="322" t="s">
        <v>15869</v>
      </c>
      <c r="G397" s="322" t="s">
        <v>15869</v>
      </c>
      <c r="H397" s="323" t="s">
        <v>15869</v>
      </c>
      <c r="I397" s="304" t="s">
        <v>15869</v>
      </c>
      <c r="J397" s="304" t="s">
        <v>15869</v>
      </c>
      <c r="K397" s="298"/>
      <c r="L397" s="298"/>
      <c r="M397" s="298"/>
      <c r="N397" s="298"/>
      <c r="O397" s="298"/>
      <c r="P397" s="304"/>
      <c r="Q397" s="30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si="58"/>
        <v>0</v>
      </c>
      <c r="AB397" s="228" t="str">
        <f t="shared" si="59"/>
        <v/>
      </c>
    </row>
    <row r="398" spans="1:28" s="227" customFormat="1" ht="20.399999999999999">
      <c r="A398" s="321"/>
      <c r="B398" s="322" t="s">
        <v>15869</v>
      </c>
      <c r="C398" s="298" t="s">
        <v>15869</v>
      </c>
      <c r="D398" s="322"/>
      <c r="E398" s="322" t="s">
        <v>15869</v>
      </c>
      <c r="F398" s="322" t="s">
        <v>15869</v>
      </c>
      <c r="G398" s="322" t="s">
        <v>15869</v>
      </c>
      <c r="H398" s="323" t="s">
        <v>15869</v>
      </c>
      <c r="I398" s="304" t="s">
        <v>15869</v>
      </c>
      <c r="J398" s="304" t="s">
        <v>15869</v>
      </c>
      <c r="K398" s="298"/>
      <c r="L398" s="298"/>
      <c r="M398" s="298"/>
      <c r="N398" s="298"/>
      <c r="O398" s="298"/>
      <c r="P398" s="304"/>
      <c r="Q398" s="30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si="58"/>
        <v>0</v>
      </c>
      <c r="AB398" s="228" t="str">
        <f t="shared" si="59"/>
        <v/>
      </c>
    </row>
    <row r="399" spans="1:28" s="227" customFormat="1" ht="20.399999999999999">
      <c r="A399" s="321"/>
      <c r="B399" s="322" t="s">
        <v>15869</v>
      </c>
      <c r="C399" s="298" t="s">
        <v>15869</v>
      </c>
      <c r="D399" s="322"/>
      <c r="E399" s="322" t="s">
        <v>15869</v>
      </c>
      <c r="F399" s="322" t="s">
        <v>15869</v>
      </c>
      <c r="G399" s="322" t="s">
        <v>15869</v>
      </c>
      <c r="H399" s="323" t="s">
        <v>15869</v>
      </c>
      <c r="I399" s="304" t="s">
        <v>15869</v>
      </c>
      <c r="J399" s="304" t="s">
        <v>15869</v>
      </c>
      <c r="K399" s="298"/>
      <c r="L399" s="298"/>
      <c r="M399" s="298"/>
      <c r="N399" s="298"/>
      <c r="O399" s="298"/>
      <c r="P399" s="304"/>
      <c r="Q399" s="30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si="58"/>
        <v>0</v>
      </c>
      <c r="AB399" s="228" t="str">
        <f t="shared" si="59"/>
        <v/>
      </c>
    </row>
    <row r="400" spans="1:28" s="227" customFormat="1" ht="20.399999999999999">
      <c r="A400" s="321"/>
      <c r="B400" s="322" t="s">
        <v>15869</v>
      </c>
      <c r="C400" s="298" t="s">
        <v>15869</v>
      </c>
      <c r="D400" s="322"/>
      <c r="E400" s="322" t="s">
        <v>15869</v>
      </c>
      <c r="F400" s="322" t="s">
        <v>15869</v>
      </c>
      <c r="G400" s="322" t="s">
        <v>15869</v>
      </c>
      <c r="H400" s="323" t="s">
        <v>15869</v>
      </c>
      <c r="I400" s="304" t="s">
        <v>15869</v>
      </c>
      <c r="J400" s="304" t="s">
        <v>15869</v>
      </c>
      <c r="K400" s="298"/>
      <c r="L400" s="298"/>
      <c r="M400" s="298"/>
      <c r="N400" s="298"/>
      <c r="O400" s="298"/>
      <c r="P400" s="304"/>
      <c r="Q400" s="30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si="58"/>
        <v>0</v>
      </c>
      <c r="AB400" s="228" t="str">
        <f t="shared" si="59"/>
        <v/>
      </c>
    </row>
    <row r="401" spans="1:28" s="227" customFormat="1" ht="20.399999999999999">
      <c r="A401" s="321"/>
      <c r="B401" s="322" t="s">
        <v>15869</v>
      </c>
      <c r="C401" s="298" t="s">
        <v>15869</v>
      </c>
      <c r="D401" s="322"/>
      <c r="E401" s="322" t="s">
        <v>15869</v>
      </c>
      <c r="F401" s="322" t="s">
        <v>15869</v>
      </c>
      <c r="G401" s="322" t="s">
        <v>15869</v>
      </c>
      <c r="H401" s="323" t="s">
        <v>15869</v>
      </c>
      <c r="I401" s="304" t="s">
        <v>15869</v>
      </c>
      <c r="J401" s="304" t="s">
        <v>15869</v>
      </c>
      <c r="K401" s="298"/>
      <c r="L401" s="298"/>
      <c r="M401" s="298"/>
      <c r="N401" s="298"/>
      <c r="O401" s="298"/>
      <c r="P401" s="304"/>
      <c r="Q401" s="30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si="58"/>
        <v>0</v>
      </c>
      <c r="AB401" s="228" t="str">
        <f t="shared" si="59"/>
        <v/>
      </c>
    </row>
    <row r="402" spans="1:28" s="227" customFormat="1" ht="20.399999999999999">
      <c r="A402" s="321"/>
      <c r="B402" s="322" t="s">
        <v>15869</v>
      </c>
      <c r="C402" s="298" t="s">
        <v>15869</v>
      </c>
      <c r="D402" s="322"/>
      <c r="E402" s="322" t="s">
        <v>15869</v>
      </c>
      <c r="F402" s="322" t="s">
        <v>15869</v>
      </c>
      <c r="G402" s="322" t="s">
        <v>15869</v>
      </c>
      <c r="H402" s="323" t="s">
        <v>15869</v>
      </c>
      <c r="I402" s="304" t="s">
        <v>15869</v>
      </c>
      <c r="J402" s="304" t="s">
        <v>15869</v>
      </c>
      <c r="K402" s="298"/>
      <c r="L402" s="298"/>
      <c r="M402" s="298"/>
      <c r="N402" s="298"/>
      <c r="O402" s="298"/>
      <c r="P402" s="304"/>
      <c r="Q402" s="30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si="58"/>
        <v>0</v>
      </c>
      <c r="AB402" s="228" t="str">
        <f t="shared" si="59"/>
        <v/>
      </c>
    </row>
    <row r="403" spans="1:28" s="227" customFormat="1" ht="20.399999999999999">
      <c r="A403" s="321"/>
      <c r="B403" s="322" t="s">
        <v>15869</v>
      </c>
      <c r="C403" s="298" t="s">
        <v>15869</v>
      </c>
      <c r="D403" s="322"/>
      <c r="E403" s="322" t="s">
        <v>15869</v>
      </c>
      <c r="F403" s="322" t="s">
        <v>15869</v>
      </c>
      <c r="G403" s="322" t="s">
        <v>15869</v>
      </c>
      <c r="H403" s="323" t="s">
        <v>15869</v>
      </c>
      <c r="I403" s="304" t="s">
        <v>15869</v>
      </c>
      <c r="J403" s="304" t="s">
        <v>15869</v>
      </c>
      <c r="K403" s="298"/>
      <c r="L403" s="298"/>
      <c r="M403" s="298"/>
      <c r="N403" s="298"/>
      <c r="O403" s="298"/>
      <c r="P403" s="304"/>
      <c r="Q403" s="30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si="58"/>
        <v>0</v>
      </c>
      <c r="AB403" s="228" t="str">
        <f t="shared" si="59"/>
        <v/>
      </c>
    </row>
    <row r="404" spans="1:28" s="227" customFormat="1" ht="20.399999999999999">
      <c r="A404" s="321"/>
      <c r="B404" s="322" t="s">
        <v>15869</v>
      </c>
      <c r="C404" s="298" t="s">
        <v>15869</v>
      </c>
      <c r="D404" s="322"/>
      <c r="E404" s="322" t="s">
        <v>15869</v>
      </c>
      <c r="F404" s="322" t="s">
        <v>15869</v>
      </c>
      <c r="G404" s="322" t="s">
        <v>15869</v>
      </c>
      <c r="H404" s="323" t="s">
        <v>15869</v>
      </c>
      <c r="I404" s="304" t="s">
        <v>15869</v>
      </c>
      <c r="J404" s="304" t="s">
        <v>15869</v>
      </c>
      <c r="K404" s="298"/>
      <c r="L404" s="298"/>
      <c r="M404" s="298"/>
      <c r="N404" s="298"/>
      <c r="O404" s="298"/>
      <c r="P404" s="304"/>
      <c r="Q404" s="30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si="58"/>
        <v>0</v>
      </c>
      <c r="AB404" s="228" t="str">
        <f t="shared" si="59"/>
        <v/>
      </c>
    </row>
    <row r="405" spans="1:28" s="227" customFormat="1" ht="20.399999999999999">
      <c r="A405" s="321"/>
      <c r="B405" s="322" t="s">
        <v>15869</v>
      </c>
      <c r="C405" s="298" t="s">
        <v>15869</v>
      </c>
      <c r="D405" s="322"/>
      <c r="E405" s="322" t="s">
        <v>15869</v>
      </c>
      <c r="F405" s="322" t="s">
        <v>15869</v>
      </c>
      <c r="G405" s="322" t="s">
        <v>15869</v>
      </c>
      <c r="H405" s="323" t="s">
        <v>15869</v>
      </c>
      <c r="I405" s="304" t="s">
        <v>15869</v>
      </c>
      <c r="J405" s="304" t="s">
        <v>15869</v>
      </c>
      <c r="K405" s="298"/>
      <c r="L405" s="298"/>
      <c r="M405" s="298"/>
      <c r="N405" s="298"/>
      <c r="O405" s="298"/>
      <c r="P405" s="304"/>
      <c r="Q405" s="30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si="58"/>
        <v>0</v>
      </c>
      <c r="AB405" s="228" t="str">
        <f t="shared" si="59"/>
        <v/>
      </c>
    </row>
    <row r="406" spans="1:28" s="227" customFormat="1" ht="20.399999999999999">
      <c r="A406" s="321"/>
      <c r="B406" s="322" t="s">
        <v>15869</v>
      </c>
      <c r="C406" s="298" t="s">
        <v>15869</v>
      </c>
      <c r="D406" s="322"/>
      <c r="E406" s="322" t="s">
        <v>15869</v>
      </c>
      <c r="F406" s="322" t="s">
        <v>15869</v>
      </c>
      <c r="G406" s="322" t="s">
        <v>15869</v>
      </c>
      <c r="H406" s="323" t="s">
        <v>15869</v>
      </c>
      <c r="I406" s="304" t="s">
        <v>15869</v>
      </c>
      <c r="J406" s="304" t="s">
        <v>15869</v>
      </c>
      <c r="K406" s="298"/>
      <c r="L406" s="298"/>
      <c r="M406" s="298"/>
      <c r="N406" s="298"/>
      <c r="O406" s="298"/>
      <c r="P406" s="304"/>
      <c r="Q406" s="30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si="58"/>
        <v>0</v>
      </c>
      <c r="AB406" s="228" t="str">
        <f t="shared" si="59"/>
        <v/>
      </c>
    </row>
    <row r="407" spans="1:28" s="227" customFormat="1" ht="20.399999999999999">
      <c r="A407" s="321"/>
      <c r="B407" s="322" t="s">
        <v>15869</v>
      </c>
      <c r="C407" s="298" t="s">
        <v>15869</v>
      </c>
      <c r="D407" s="322"/>
      <c r="E407" s="322" t="s">
        <v>15869</v>
      </c>
      <c r="F407" s="322" t="s">
        <v>15869</v>
      </c>
      <c r="G407" s="322" t="s">
        <v>15869</v>
      </c>
      <c r="H407" s="323" t="s">
        <v>15869</v>
      </c>
      <c r="I407" s="304" t="s">
        <v>15869</v>
      </c>
      <c r="J407" s="304" t="s">
        <v>15869</v>
      </c>
      <c r="K407" s="298"/>
      <c r="L407" s="298"/>
      <c r="M407" s="298"/>
      <c r="N407" s="298"/>
      <c r="O407" s="298"/>
      <c r="P407" s="304"/>
      <c r="Q407" s="30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si="58"/>
        <v>0</v>
      </c>
      <c r="AB407" s="228" t="str">
        <f t="shared" si="59"/>
        <v/>
      </c>
    </row>
    <row r="408" spans="1:28" s="227" customFormat="1" ht="20.399999999999999">
      <c r="A408" s="321"/>
      <c r="B408" s="322" t="s">
        <v>15869</v>
      </c>
      <c r="C408" s="298" t="s">
        <v>15869</v>
      </c>
      <c r="D408" s="322"/>
      <c r="E408" s="322" t="s">
        <v>15869</v>
      </c>
      <c r="F408" s="322" t="s">
        <v>15869</v>
      </c>
      <c r="G408" s="322" t="s">
        <v>15869</v>
      </c>
      <c r="H408" s="323" t="s">
        <v>15869</v>
      </c>
      <c r="I408" s="304" t="s">
        <v>15869</v>
      </c>
      <c r="J408" s="304" t="s">
        <v>15869</v>
      </c>
      <c r="K408" s="298"/>
      <c r="L408" s="298"/>
      <c r="M408" s="298"/>
      <c r="N408" s="298"/>
      <c r="O408" s="298"/>
      <c r="P408" s="304"/>
      <c r="Q408" s="30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si="58"/>
        <v>0</v>
      </c>
      <c r="AB408" s="228" t="str">
        <f t="shared" si="59"/>
        <v/>
      </c>
    </row>
    <row r="409" spans="1:28" s="227" customFormat="1" ht="20.399999999999999">
      <c r="A409" s="321"/>
      <c r="B409" s="322" t="s">
        <v>15869</v>
      </c>
      <c r="C409" s="298" t="s">
        <v>15869</v>
      </c>
      <c r="D409" s="322"/>
      <c r="E409" s="322" t="s">
        <v>15869</v>
      </c>
      <c r="F409" s="322" t="s">
        <v>15869</v>
      </c>
      <c r="G409" s="322" t="s">
        <v>15869</v>
      </c>
      <c r="H409" s="323" t="s">
        <v>15869</v>
      </c>
      <c r="I409" s="304" t="s">
        <v>15869</v>
      </c>
      <c r="J409" s="304" t="s">
        <v>15869</v>
      </c>
      <c r="K409" s="298"/>
      <c r="L409" s="298"/>
      <c r="M409" s="298"/>
      <c r="N409" s="298"/>
      <c r="O409" s="298"/>
      <c r="P409" s="304"/>
      <c r="Q409" s="30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si="58"/>
        <v>0</v>
      </c>
      <c r="AB409" s="228" t="str">
        <f t="shared" si="59"/>
        <v/>
      </c>
    </row>
    <row r="410" spans="1:28" s="227" customFormat="1" ht="20.399999999999999">
      <c r="A410" s="321"/>
      <c r="B410" s="322" t="s">
        <v>15869</v>
      </c>
      <c r="C410" s="298" t="s">
        <v>15869</v>
      </c>
      <c r="D410" s="322"/>
      <c r="E410" s="322" t="s">
        <v>15869</v>
      </c>
      <c r="F410" s="322" t="s">
        <v>15869</v>
      </c>
      <c r="G410" s="322" t="s">
        <v>15869</v>
      </c>
      <c r="H410" s="323" t="s">
        <v>15869</v>
      </c>
      <c r="I410" s="304" t="s">
        <v>15869</v>
      </c>
      <c r="J410" s="304" t="s">
        <v>15869</v>
      </c>
      <c r="K410" s="298"/>
      <c r="L410" s="298"/>
      <c r="M410" s="298"/>
      <c r="N410" s="298"/>
      <c r="O410" s="298"/>
      <c r="P410" s="304"/>
      <c r="Q410" s="30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si="58"/>
        <v>0</v>
      </c>
      <c r="AB410" s="228" t="str">
        <f t="shared" si="59"/>
        <v/>
      </c>
    </row>
    <row r="411" spans="1:28" s="227" customFormat="1" ht="20.399999999999999">
      <c r="A411" s="321"/>
      <c r="B411" s="322" t="s">
        <v>15869</v>
      </c>
      <c r="C411" s="298" t="s">
        <v>15869</v>
      </c>
      <c r="D411" s="322"/>
      <c r="E411" s="322" t="s">
        <v>15869</v>
      </c>
      <c r="F411" s="322" t="s">
        <v>15869</v>
      </c>
      <c r="G411" s="322" t="s">
        <v>15869</v>
      </c>
      <c r="H411" s="323" t="s">
        <v>15869</v>
      </c>
      <c r="I411" s="304" t="s">
        <v>15869</v>
      </c>
      <c r="J411" s="304" t="s">
        <v>15869</v>
      </c>
      <c r="K411" s="298"/>
      <c r="L411" s="298"/>
      <c r="M411" s="298"/>
      <c r="N411" s="298"/>
      <c r="O411" s="298"/>
      <c r="P411" s="304"/>
      <c r="Q411" s="30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si="58"/>
        <v>0</v>
      </c>
      <c r="AB411" s="228" t="str">
        <f t="shared" si="59"/>
        <v/>
      </c>
    </row>
    <row r="412" spans="1:28" s="227" customFormat="1" ht="20.399999999999999">
      <c r="A412" s="321"/>
      <c r="B412" s="322" t="s">
        <v>15869</v>
      </c>
      <c r="C412" s="298" t="s">
        <v>15869</v>
      </c>
      <c r="D412" s="322"/>
      <c r="E412" s="322" t="s">
        <v>15869</v>
      </c>
      <c r="F412" s="322" t="s">
        <v>15869</v>
      </c>
      <c r="G412" s="322" t="s">
        <v>15869</v>
      </c>
      <c r="H412" s="323" t="s">
        <v>15869</v>
      </c>
      <c r="I412" s="304" t="s">
        <v>15869</v>
      </c>
      <c r="J412" s="304" t="s">
        <v>15869</v>
      </c>
      <c r="K412" s="298"/>
      <c r="L412" s="298"/>
      <c r="M412" s="298"/>
      <c r="N412" s="298"/>
      <c r="O412" s="298"/>
      <c r="P412" s="304"/>
      <c r="Q412" s="30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si="58"/>
        <v>0</v>
      </c>
      <c r="AB412" s="228" t="str">
        <f t="shared" si="59"/>
        <v/>
      </c>
    </row>
    <row r="413" spans="1:28" s="227" customFormat="1" ht="20.399999999999999">
      <c r="A413" s="321"/>
      <c r="B413" s="322" t="s">
        <v>15869</v>
      </c>
      <c r="C413" s="298" t="s">
        <v>15869</v>
      </c>
      <c r="D413" s="322"/>
      <c r="E413" s="322" t="s">
        <v>15869</v>
      </c>
      <c r="F413" s="322" t="s">
        <v>15869</v>
      </c>
      <c r="G413" s="322" t="s">
        <v>15869</v>
      </c>
      <c r="H413" s="323" t="s">
        <v>15869</v>
      </c>
      <c r="I413" s="304" t="s">
        <v>15869</v>
      </c>
      <c r="J413" s="304" t="s">
        <v>15869</v>
      </c>
      <c r="K413" s="298"/>
      <c r="L413" s="298"/>
      <c r="M413" s="298"/>
      <c r="N413" s="298"/>
      <c r="O413" s="298"/>
      <c r="P413" s="304"/>
      <c r="Q413" s="30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si="58"/>
        <v>0</v>
      </c>
      <c r="AB413" s="228" t="str">
        <f t="shared" si="59"/>
        <v/>
      </c>
    </row>
    <row r="414" spans="1:28" s="227" customFormat="1" ht="20.399999999999999">
      <c r="A414" s="321"/>
      <c r="B414" s="322" t="s">
        <v>15869</v>
      </c>
      <c r="C414" s="298" t="s">
        <v>15869</v>
      </c>
      <c r="D414" s="322"/>
      <c r="E414" s="322" t="s">
        <v>15869</v>
      </c>
      <c r="F414" s="322" t="s">
        <v>15869</v>
      </c>
      <c r="G414" s="322" t="s">
        <v>15869</v>
      </c>
      <c r="H414" s="323" t="s">
        <v>15869</v>
      </c>
      <c r="I414" s="304" t="s">
        <v>15869</v>
      </c>
      <c r="J414" s="304" t="s">
        <v>15869</v>
      </c>
      <c r="K414" s="298"/>
      <c r="L414" s="298"/>
      <c r="M414" s="298"/>
      <c r="N414" s="298"/>
      <c r="O414" s="298"/>
      <c r="P414" s="304"/>
      <c r="Q414" s="30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si="58"/>
        <v>0</v>
      </c>
      <c r="AB414" s="228" t="str">
        <f t="shared" si="59"/>
        <v/>
      </c>
    </row>
    <row r="415" spans="1:28" s="227" customFormat="1" ht="20.399999999999999">
      <c r="A415" s="321"/>
      <c r="B415" s="322" t="s">
        <v>15869</v>
      </c>
      <c r="C415" s="298" t="s">
        <v>15869</v>
      </c>
      <c r="D415" s="322"/>
      <c r="E415" s="322" t="s">
        <v>15869</v>
      </c>
      <c r="F415" s="322" t="s">
        <v>15869</v>
      </c>
      <c r="G415" s="322" t="s">
        <v>15869</v>
      </c>
      <c r="H415" s="323" t="s">
        <v>15869</v>
      </c>
      <c r="I415" s="304" t="s">
        <v>15869</v>
      </c>
      <c r="J415" s="304" t="s">
        <v>15869</v>
      </c>
      <c r="K415" s="298"/>
      <c r="L415" s="298"/>
      <c r="M415" s="298"/>
      <c r="N415" s="298"/>
      <c r="O415" s="298"/>
      <c r="P415" s="304"/>
      <c r="Q415" s="30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si="58"/>
        <v>0</v>
      </c>
      <c r="AB415" s="228" t="str">
        <f t="shared" si="59"/>
        <v/>
      </c>
    </row>
    <row r="416" spans="1:28" s="227" customFormat="1" ht="20.399999999999999">
      <c r="A416" s="321"/>
      <c r="B416" s="322" t="s">
        <v>15869</v>
      </c>
      <c r="C416" s="298" t="s">
        <v>15869</v>
      </c>
      <c r="D416" s="322"/>
      <c r="E416" s="322" t="s">
        <v>15869</v>
      </c>
      <c r="F416" s="322" t="s">
        <v>15869</v>
      </c>
      <c r="G416" s="322" t="s">
        <v>15869</v>
      </c>
      <c r="H416" s="323" t="s">
        <v>15869</v>
      </c>
      <c r="I416" s="304" t="s">
        <v>15869</v>
      </c>
      <c r="J416" s="304" t="s">
        <v>15869</v>
      </c>
      <c r="K416" s="298"/>
      <c r="L416" s="298"/>
      <c r="M416" s="298"/>
      <c r="N416" s="298"/>
      <c r="O416" s="298"/>
      <c r="P416" s="304"/>
      <c r="Q416" s="30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si="58"/>
        <v>0</v>
      </c>
      <c r="AB416" s="228" t="str">
        <f t="shared" si="59"/>
        <v/>
      </c>
    </row>
    <row r="417" spans="1:28" s="227" customFormat="1" ht="20.399999999999999">
      <c r="A417" s="321"/>
      <c r="B417" s="322" t="s">
        <v>15869</v>
      </c>
      <c r="C417" s="298" t="s">
        <v>15869</v>
      </c>
      <c r="D417" s="322"/>
      <c r="E417" s="322" t="s">
        <v>15869</v>
      </c>
      <c r="F417" s="322" t="s">
        <v>15869</v>
      </c>
      <c r="G417" s="322" t="s">
        <v>15869</v>
      </c>
      <c r="H417" s="323" t="s">
        <v>15869</v>
      </c>
      <c r="I417" s="304" t="s">
        <v>15869</v>
      </c>
      <c r="J417" s="304" t="s">
        <v>15869</v>
      </c>
      <c r="K417" s="298"/>
      <c r="L417" s="298"/>
      <c r="M417" s="298"/>
      <c r="N417" s="298"/>
      <c r="O417" s="298"/>
      <c r="P417" s="304"/>
      <c r="Q417" s="30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si="58"/>
        <v>0</v>
      </c>
      <c r="AB417" s="228" t="str">
        <f t="shared" si="59"/>
        <v/>
      </c>
    </row>
    <row r="418" spans="1:28" s="227" customFormat="1" ht="20.399999999999999">
      <c r="A418" s="321"/>
      <c r="B418" s="322" t="s">
        <v>15869</v>
      </c>
      <c r="C418" s="298" t="s">
        <v>15869</v>
      </c>
      <c r="D418" s="322"/>
      <c r="E418" s="322" t="s">
        <v>15869</v>
      </c>
      <c r="F418" s="322" t="s">
        <v>15869</v>
      </c>
      <c r="G418" s="322" t="s">
        <v>15869</v>
      </c>
      <c r="H418" s="323" t="s">
        <v>15869</v>
      </c>
      <c r="I418" s="304" t="s">
        <v>15869</v>
      </c>
      <c r="J418" s="304" t="s">
        <v>15869</v>
      </c>
      <c r="K418" s="298"/>
      <c r="L418" s="298"/>
      <c r="M418" s="298"/>
      <c r="N418" s="298"/>
      <c r="O418" s="298"/>
      <c r="P418" s="304"/>
      <c r="Q418" s="30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si="58"/>
        <v>0</v>
      </c>
      <c r="AB418" s="228" t="str">
        <f t="shared" si="59"/>
        <v/>
      </c>
    </row>
    <row r="419" spans="1:28" s="227" customFormat="1" ht="20.399999999999999">
      <c r="A419" s="321"/>
      <c r="B419" s="322" t="s">
        <v>15869</v>
      </c>
      <c r="C419" s="298" t="s">
        <v>15869</v>
      </c>
      <c r="D419" s="322"/>
      <c r="E419" s="322" t="s">
        <v>15869</v>
      </c>
      <c r="F419" s="322" t="s">
        <v>15869</v>
      </c>
      <c r="G419" s="322" t="s">
        <v>15869</v>
      </c>
      <c r="H419" s="323" t="s">
        <v>15869</v>
      </c>
      <c r="I419" s="304" t="s">
        <v>15869</v>
      </c>
      <c r="J419" s="304" t="s">
        <v>15869</v>
      </c>
      <c r="K419" s="298"/>
      <c r="L419" s="298"/>
      <c r="M419" s="298"/>
      <c r="N419" s="298"/>
      <c r="O419" s="298"/>
      <c r="P419" s="304"/>
      <c r="Q419" s="30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si="58"/>
        <v>0</v>
      </c>
      <c r="AB419" s="228" t="str">
        <f t="shared" si="59"/>
        <v/>
      </c>
    </row>
    <row r="420" spans="1:28" s="227" customFormat="1" ht="20.399999999999999">
      <c r="A420" s="321"/>
      <c r="B420" s="322" t="s">
        <v>15869</v>
      </c>
      <c r="C420" s="298" t="s">
        <v>15869</v>
      </c>
      <c r="D420" s="322"/>
      <c r="E420" s="322" t="s">
        <v>15869</v>
      </c>
      <c r="F420" s="322" t="s">
        <v>15869</v>
      </c>
      <c r="G420" s="322" t="s">
        <v>15869</v>
      </c>
      <c r="H420" s="323" t="s">
        <v>15869</v>
      </c>
      <c r="I420" s="304" t="s">
        <v>15869</v>
      </c>
      <c r="J420" s="304" t="s">
        <v>15869</v>
      </c>
      <c r="K420" s="298"/>
      <c r="L420" s="298"/>
      <c r="M420" s="298"/>
      <c r="N420" s="298"/>
      <c r="O420" s="298"/>
      <c r="P420" s="304"/>
      <c r="Q420" s="30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si="58"/>
        <v>0</v>
      </c>
      <c r="AB420" s="228" t="str">
        <f t="shared" si="59"/>
        <v/>
      </c>
    </row>
    <row r="421" spans="1:28" s="227" customFormat="1" ht="20.399999999999999">
      <c r="A421" s="321"/>
      <c r="B421" s="322" t="s">
        <v>15869</v>
      </c>
      <c r="C421" s="298" t="s">
        <v>15869</v>
      </c>
      <c r="D421" s="322"/>
      <c r="E421" s="322" t="s">
        <v>15869</v>
      </c>
      <c r="F421" s="322" t="s">
        <v>15869</v>
      </c>
      <c r="G421" s="322" t="s">
        <v>15869</v>
      </c>
      <c r="H421" s="323" t="s">
        <v>15869</v>
      </c>
      <c r="I421" s="304" t="s">
        <v>15869</v>
      </c>
      <c r="J421" s="304" t="s">
        <v>15869</v>
      </c>
      <c r="K421" s="298"/>
      <c r="L421" s="298"/>
      <c r="M421" s="298"/>
      <c r="N421" s="298"/>
      <c r="O421" s="298"/>
      <c r="P421" s="304"/>
      <c r="Q421" s="30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si="58"/>
        <v>0</v>
      </c>
      <c r="AB421" s="228" t="str">
        <f t="shared" si="59"/>
        <v/>
      </c>
    </row>
    <row r="422" spans="1:28" s="227" customFormat="1" ht="20.399999999999999">
      <c r="A422" s="321"/>
      <c r="B422" s="322" t="s">
        <v>15869</v>
      </c>
      <c r="C422" s="298" t="s">
        <v>15869</v>
      </c>
      <c r="D422" s="322"/>
      <c r="E422" s="322" t="s">
        <v>15869</v>
      </c>
      <c r="F422" s="322" t="s">
        <v>15869</v>
      </c>
      <c r="G422" s="322" t="s">
        <v>15869</v>
      </c>
      <c r="H422" s="323" t="s">
        <v>15869</v>
      </c>
      <c r="I422" s="304" t="s">
        <v>15869</v>
      </c>
      <c r="J422" s="304" t="s">
        <v>15869</v>
      </c>
      <c r="K422" s="298"/>
      <c r="L422" s="298"/>
      <c r="M422" s="298"/>
      <c r="N422" s="298"/>
      <c r="O422" s="298"/>
      <c r="P422" s="304"/>
      <c r="Q422" s="30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si="61">IF(AND(C422="Smelter not listed",OR(LEN(D422)=0,LEN(E422)=0)),1,0)</f>
        <v>0</v>
      </c>
      <c r="AB422" s="228" t="str">
        <f t="shared" ref="AB422:AB452" si="62">B422&amp;C422</f>
        <v/>
      </c>
    </row>
    <row r="423" spans="1:28" s="227" customFormat="1" ht="20.399999999999999">
      <c r="A423" s="321"/>
      <c r="B423" s="322" t="s">
        <v>15869</v>
      </c>
      <c r="C423" s="298" t="s">
        <v>15869</v>
      </c>
      <c r="D423" s="322"/>
      <c r="E423" s="322" t="s">
        <v>15869</v>
      </c>
      <c r="F423" s="322" t="s">
        <v>15869</v>
      </c>
      <c r="G423" s="322" t="s">
        <v>15869</v>
      </c>
      <c r="H423" s="323" t="s">
        <v>15869</v>
      </c>
      <c r="I423" s="304" t="s">
        <v>15869</v>
      </c>
      <c r="J423" s="304" t="s">
        <v>15869</v>
      </c>
      <c r="K423" s="298"/>
      <c r="L423" s="298"/>
      <c r="M423" s="298"/>
      <c r="N423" s="298"/>
      <c r="O423" s="298"/>
      <c r="P423" s="304"/>
      <c r="Q423" s="30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si="61"/>
        <v>0</v>
      </c>
      <c r="AB423" s="228" t="str">
        <f t="shared" si="62"/>
        <v/>
      </c>
    </row>
    <row r="424" spans="1:28" s="227" customFormat="1" ht="20.399999999999999">
      <c r="A424" s="321"/>
      <c r="B424" s="322" t="s">
        <v>15869</v>
      </c>
      <c r="C424" s="298" t="s">
        <v>15869</v>
      </c>
      <c r="D424" s="322"/>
      <c r="E424" s="322" t="s">
        <v>15869</v>
      </c>
      <c r="F424" s="322" t="s">
        <v>15869</v>
      </c>
      <c r="G424" s="322" t="s">
        <v>15869</v>
      </c>
      <c r="H424" s="323" t="s">
        <v>15869</v>
      </c>
      <c r="I424" s="304" t="s">
        <v>15869</v>
      </c>
      <c r="J424" s="304" t="s">
        <v>15869</v>
      </c>
      <c r="K424" s="298"/>
      <c r="L424" s="298"/>
      <c r="M424" s="298"/>
      <c r="N424" s="298"/>
      <c r="O424" s="298"/>
      <c r="P424" s="304"/>
      <c r="Q424" s="30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si="61"/>
        <v>0</v>
      </c>
      <c r="AB424" s="228" t="str">
        <f t="shared" si="62"/>
        <v/>
      </c>
    </row>
    <row r="425" spans="1:28" s="227" customFormat="1" ht="20.399999999999999">
      <c r="A425" s="321"/>
      <c r="B425" s="322" t="s">
        <v>15869</v>
      </c>
      <c r="C425" s="298" t="s">
        <v>15869</v>
      </c>
      <c r="D425" s="322"/>
      <c r="E425" s="322" t="s">
        <v>15869</v>
      </c>
      <c r="F425" s="322" t="s">
        <v>15869</v>
      </c>
      <c r="G425" s="322" t="s">
        <v>15869</v>
      </c>
      <c r="H425" s="323" t="s">
        <v>15869</v>
      </c>
      <c r="I425" s="304" t="s">
        <v>15869</v>
      </c>
      <c r="J425" s="304" t="s">
        <v>15869</v>
      </c>
      <c r="K425" s="298"/>
      <c r="L425" s="298"/>
      <c r="M425" s="298"/>
      <c r="N425" s="298"/>
      <c r="O425" s="298"/>
      <c r="P425" s="304"/>
      <c r="Q425" s="30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si="61"/>
        <v>0</v>
      </c>
      <c r="AB425" s="228" t="str">
        <f t="shared" si="62"/>
        <v/>
      </c>
    </row>
    <row r="426" spans="1:28" s="227" customFormat="1" ht="20.399999999999999">
      <c r="A426" s="321"/>
      <c r="B426" s="322" t="s">
        <v>15869</v>
      </c>
      <c r="C426" s="298" t="s">
        <v>15869</v>
      </c>
      <c r="D426" s="322"/>
      <c r="E426" s="322" t="s">
        <v>15869</v>
      </c>
      <c r="F426" s="322" t="s">
        <v>15869</v>
      </c>
      <c r="G426" s="322" t="s">
        <v>15869</v>
      </c>
      <c r="H426" s="323" t="s">
        <v>15869</v>
      </c>
      <c r="I426" s="304" t="s">
        <v>15869</v>
      </c>
      <c r="J426" s="304" t="s">
        <v>15869</v>
      </c>
      <c r="K426" s="298"/>
      <c r="L426" s="298"/>
      <c r="M426" s="298"/>
      <c r="N426" s="298"/>
      <c r="O426" s="298"/>
      <c r="P426" s="304"/>
      <c r="Q426" s="30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si="61"/>
        <v>0</v>
      </c>
      <c r="AB426" s="228" t="str">
        <f t="shared" si="62"/>
        <v/>
      </c>
    </row>
    <row r="427" spans="1:28" s="227" customFormat="1" ht="20.399999999999999">
      <c r="A427" s="321"/>
      <c r="B427" s="322" t="s">
        <v>15869</v>
      </c>
      <c r="C427" s="298" t="s">
        <v>15869</v>
      </c>
      <c r="D427" s="322"/>
      <c r="E427" s="322" t="s">
        <v>15869</v>
      </c>
      <c r="F427" s="322" t="s">
        <v>15869</v>
      </c>
      <c r="G427" s="322" t="s">
        <v>15869</v>
      </c>
      <c r="H427" s="323" t="s">
        <v>15869</v>
      </c>
      <c r="I427" s="304" t="s">
        <v>15869</v>
      </c>
      <c r="J427" s="304" t="s">
        <v>15869</v>
      </c>
      <c r="K427" s="298"/>
      <c r="L427" s="298"/>
      <c r="M427" s="298"/>
      <c r="N427" s="298"/>
      <c r="O427" s="298"/>
      <c r="P427" s="304"/>
      <c r="Q427" s="30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si="61"/>
        <v>0</v>
      </c>
      <c r="AB427" s="228" t="str">
        <f t="shared" si="62"/>
        <v/>
      </c>
    </row>
    <row r="428" spans="1:28" s="227" customFormat="1" ht="20.399999999999999">
      <c r="A428" s="321"/>
      <c r="B428" s="322" t="s">
        <v>15869</v>
      </c>
      <c r="C428" s="298" t="s">
        <v>15869</v>
      </c>
      <c r="D428" s="322"/>
      <c r="E428" s="322" t="s">
        <v>15869</v>
      </c>
      <c r="F428" s="322" t="s">
        <v>15869</v>
      </c>
      <c r="G428" s="322" t="s">
        <v>15869</v>
      </c>
      <c r="H428" s="323" t="s">
        <v>15869</v>
      </c>
      <c r="I428" s="304" t="s">
        <v>15869</v>
      </c>
      <c r="J428" s="304" t="s">
        <v>15869</v>
      </c>
      <c r="K428" s="298"/>
      <c r="L428" s="298"/>
      <c r="M428" s="298"/>
      <c r="N428" s="298"/>
      <c r="O428" s="298"/>
      <c r="P428" s="304"/>
      <c r="Q428" s="30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si="61"/>
        <v>0</v>
      </c>
      <c r="AB428" s="228" t="str">
        <f t="shared" si="62"/>
        <v/>
      </c>
    </row>
    <row r="429" spans="1:28" s="227" customFormat="1" ht="20.399999999999999">
      <c r="A429" s="321"/>
      <c r="B429" s="322" t="s">
        <v>15869</v>
      </c>
      <c r="C429" s="298" t="s">
        <v>15869</v>
      </c>
      <c r="D429" s="322"/>
      <c r="E429" s="322" t="s">
        <v>15869</v>
      </c>
      <c r="F429" s="322" t="s">
        <v>15869</v>
      </c>
      <c r="G429" s="322" t="s">
        <v>15869</v>
      </c>
      <c r="H429" s="323" t="s">
        <v>15869</v>
      </c>
      <c r="I429" s="304" t="s">
        <v>15869</v>
      </c>
      <c r="J429" s="304" t="s">
        <v>15869</v>
      </c>
      <c r="K429" s="298"/>
      <c r="L429" s="298"/>
      <c r="M429" s="298"/>
      <c r="N429" s="298"/>
      <c r="O429" s="298"/>
      <c r="P429" s="304"/>
      <c r="Q429" s="30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si="61"/>
        <v>0</v>
      </c>
      <c r="AB429" s="228" t="str">
        <f t="shared" si="62"/>
        <v/>
      </c>
    </row>
    <row r="430" spans="1:28" s="227" customFormat="1" ht="20.399999999999999">
      <c r="A430" s="321"/>
      <c r="B430" s="322" t="s">
        <v>15869</v>
      </c>
      <c r="C430" s="298" t="s">
        <v>15869</v>
      </c>
      <c r="D430" s="322"/>
      <c r="E430" s="322" t="s">
        <v>15869</v>
      </c>
      <c r="F430" s="322" t="s">
        <v>15869</v>
      </c>
      <c r="G430" s="322" t="s">
        <v>15869</v>
      </c>
      <c r="H430" s="323" t="s">
        <v>15869</v>
      </c>
      <c r="I430" s="304" t="s">
        <v>15869</v>
      </c>
      <c r="J430" s="304" t="s">
        <v>15869</v>
      </c>
      <c r="K430" s="298"/>
      <c r="L430" s="298"/>
      <c r="M430" s="298"/>
      <c r="N430" s="298"/>
      <c r="O430" s="298"/>
      <c r="P430" s="304"/>
      <c r="Q430" s="30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si="61"/>
        <v>0</v>
      </c>
      <c r="AB430" s="228" t="str">
        <f t="shared" si="62"/>
        <v/>
      </c>
    </row>
    <row r="431" spans="1:28" s="227" customFormat="1" ht="20.399999999999999">
      <c r="A431" s="321"/>
      <c r="B431" s="322" t="s">
        <v>15869</v>
      </c>
      <c r="C431" s="298" t="s">
        <v>15869</v>
      </c>
      <c r="D431" s="322"/>
      <c r="E431" s="322" t="s">
        <v>15869</v>
      </c>
      <c r="F431" s="322" t="s">
        <v>15869</v>
      </c>
      <c r="G431" s="322" t="s">
        <v>15869</v>
      </c>
      <c r="H431" s="323" t="s">
        <v>15869</v>
      </c>
      <c r="I431" s="304" t="s">
        <v>15869</v>
      </c>
      <c r="J431" s="304" t="s">
        <v>15869</v>
      </c>
      <c r="K431" s="298"/>
      <c r="L431" s="298"/>
      <c r="M431" s="298"/>
      <c r="N431" s="298"/>
      <c r="O431" s="298"/>
      <c r="P431" s="304"/>
      <c r="Q431" s="30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si="61"/>
        <v>0</v>
      </c>
      <c r="AB431" s="228" t="str">
        <f t="shared" si="62"/>
        <v/>
      </c>
    </row>
    <row r="432" spans="1:28" s="227" customFormat="1" ht="20.399999999999999">
      <c r="A432" s="321"/>
      <c r="B432" s="322" t="s">
        <v>15869</v>
      </c>
      <c r="C432" s="298" t="s">
        <v>15869</v>
      </c>
      <c r="D432" s="322"/>
      <c r="E432" s="322" t="s">
        <v>15869</v>
      </c>
      <c r="F432" s="322" t="s">
        <v>15869</v>
      </c>
      <c r="G432" s="322" t="s">
        <v>15869</v>
      </c>
      <c r="H432" s="323" t="s">
        <v>15869</v>
      </c>
      <c r="I432" s="304" t="s">
        <v>15869</v>
      </c>
      <c r="J432" s="304" t="s">
        <v>15869</v>
      </c>
      <c r="K432" s="298"/>
      <c r="L432" s="298"/>
      <c r="M432" s="298"/>
      <c r="N432" s="298"/>
      <c r="O432" s="298"/>
      <c r="P432" s="304"/>
      <c r="Q432" s="30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si="61"/>
        <v>0</v>
      </c>
      <c r="AB432" s="228" t="str">
        <f t="shared" si="62"/>
        <v/>
      </c>
    </row>
    <row r="433" spans="1:28" s="227" customFormat="1" ht="20.399999999999999">
      <c r="A433" s="321"/>
      <c r="B433" s="322" t="s">
        <v>15869</v>
      </c>
      <c r="C433" s="298" t="s">
        <v>15869</v>
      </c>
      <c r="D433" s="322"/>
      <c r="E433" s="322" t="s">
        <v>15869</v>
      </c>
      <c r="F433" s="322" t="s">
        <v>15869</v>
      </c>
      <c r="G433" s="322" t="s">
        <v>15869</v>
      </c>
      <c r="H433" s="323" t="s">
        <v>15869</v>
      </c>
      <c r="I433" s="304" t="s">
        <v>15869</v>
      </c>
      <c r="J433" s="304" t="s">
        <v>15869</v>
      </c>
      <c r="K433" s="298"/>
      <c r="L433" s="298"/>
      <c r="M433" s="298"/>
      <c r="N433" s="298"/>
      <c r="O433" s="298"/>
      <c r="P433" s="304"/>
      <c r="Q433" s="30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si="61"/>
        <v>0</v>
      </c>
      <c r="AB433" s="228" t="str">
        <f t="shared" si="62"/>
        <v/>
      </c>
    </row>
    <row r="434" spans="1:28" s="227" customFormat="1" ht="20.399999999999999">
      <c r="A434" s="321"/>
      <c r="B434" s="322" t="s">
        <v>15869</v>
      </c>
      <c r="C434" s="298" t="s">
        <v>15869</v>
      </c>
      <c r="D434" s="322"/>
      <c r="E434" s="322" t="s">
        <v>15869</v>
      </c>
      <c r="F434" s="322" t="s">
        <v>15869</v>
      </c>
      <c r="G434" s="322" t="s">
        <v>15869</v>
      </c>
      <c r="H434" s="323" t="s">
        <v>15869</v>
      </c>
      <c r="I434" s="304" t="s">
        <v>15869</v>
      </c>
      <c r="J434" s="304" t="s">
        <v>15869</v>
      </c>
      <c r="K434" s="298"/>
      <c r="L434" s="298"/>
      <c r="M434" s="298"/>
      <c r="N434" s="298"/>
      <c r="O434" s="298"/>
      <c r="P434" s="304"/>
      <c r="Q434" s="30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si="61"/>
        <v>0</v>
      </c>
      <c r="AB434" s="228" t="str">
        <f t="shared" si="62"/>
        <v/>
      </c>
    </row>
    <row r="435" spans="1:28" s="227" customFormat="1" ht="20.399999999999999">
      <c r="A435" s="321"/>
      <c r="B435" s="322" t="s">
        <v>15869</v>
      </c>
      <c r="C435" s="298" t="s">
        <v>15869</v>
      </c>
      <c r="D435" s="322"/>
      <c r="E435" s="322" t="s">
        <v>15869</v>
      </c>
      <c r="F435" s="322" t="s">
        <v>15869</v>
      </c>
      <c r="G435" s="322" t="s">
        <v>15869</v>
      </c>
      <c r="H435" s="323" t="s">
        <v>15869</v>
      </c>
      <c r="I435" s="304" t="s">
        <v>15869</v>
      </c>
      <c r="J435" s="304" t="s">
        <v>15869</v>
      </c>
      <c r="K435" s="298"/>
      <c r="L435" s="298"/>
      <c r="M435" s="298"/>
      <c r="N435" s="298"/>
      <c r="O435" s="298"/>
      <c r="P435" s="304"/>
      <c r="Q435" s="30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si="61"/>
        <v>0</v>
      </c>
      <c r="AB435" s="228" t="str">
        <f t="shared" si="62"/>
        <v/>
      </c>
    </row>
    <row r="436" spans="1:28" s="227" customFormat="1" ht="20.399999999999999">
      <c r="A436" s="321"/>
      <c r="B436" s="322" t="s">
        <v>15869</v>
      </c>
      <c r="C436" s="298" t="s">
        <v>15869</v>
      </c>
      <c r="D436" s="322"/>
      <c r="E436" s="322" t="s">
        <v>15869</v>
      </c>
      <c r="F436" s="322" t="s">
        <v>15869</v>
      </c>
      <c r="G436" s="322" t="s">
        <v>15869</v>
      </c>
      <c r="H436" s="323" t="s">
        <v>15869</v>
      </c>
      <c r="I436" s="304" t="s">
        <v>15869</v>
      </c>
      <c r="J436" s="304" t="s">
        <v>15869</v>
      </c>
      <c r="K436" s="298"/>
      <c r="L436" s="298"/>
      <c r="M436" s="298"/>
      <c r="N436" s="298"/>
      <c r="O436" s="298"/>
      <c r="P436" s="304"/>
      <c r="Q436" s="30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si="61"/>
        <v>0</v>
      </c>
      <c r="AB436" s="228" t="str">
        <f t="shared" si="62"/>
        <v/>
      </c>
    </row>
    <row r="437" spans="1:28" s="227" customFormat="1" ht="20.399999999999999">
      <c r="A437" s="321"/>
      <c r="B437" s="322" t="s">
        <v>15869</v>
      </c>
      <c r="C437" s="298" t="s">
        <v>15869</v>
      </c>
      <c r="D437" s="322"/>
      <c r="E437" s="322" t="s">
        <v>15869</v>
      </c>
      <c r="F437" s="322" t="s">
        <v>15869</v>
      </c>
      <c r="G437" s="322" t="s">
        <v>15869</v>
      </c>
      <c r="H437" s="323" t="s">
        <v>15869</v>
      </c>
      <c r="I437" s="304" t="s">
        <v>15869</v>
      </c>
      <c r="J437" s="304" t="s">
        <v>15869</v>
      </c>
      <c r="K437" s="298"/>
      <c r="L437" s="298"/>
      <c r="M437" s="298"/>
      <c r="N437" s="298"/>
      <c r="O437" s="298"/>
      <c r="P437" s="304"/>
      <c r="Q437" s="30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si="61"/>
        <v>0</v>
      </c>
      <c r="AB437" s="228" t="str">
        <f t="shared" si="62"/>
        <v/>
      </c>
    </row>
    <row r="438" spans="1:28" s="227" customFormat="1" ht="20.399999999999999">
      <c r="A438" s="321"/>
      <c r="B438" s="322" t="s">
        <v>15869</v>
      </c>
      <c r="C438" s="298" t="s">
        <v>15869</v>
      </c>
      <c r="D438" s="322"/>
      <c r="E438" s="322" t="s">
        <v>15869</v>
      </c>
      <c r="F438" s="322" t="s">
        <v>15869</v>
      </c>
      <c r="G438" s="322" t="s">
        <v>15869</v>
      </c>
      <c r="H438" s="323" t="s">
        <v>15869</v>
      </c>
      <c r="I438" s="304" t="s">
        <v>15869</v>
      </c>
      <c r="J438" s="304" t="s">
        <v>15869</v>
      </c>
      <c r="K438" s="298"/>
      <c r="L438" s="298"/>
      <c r="M438" s="298"/>
      <c r="N438" s="298"/>
      <c r="O438" s="298"/>
      <c r="P438" s="304"/>
      <c r="Q438" s="30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si="61"/>
        <v>0</v>
      </c>
      <c r="AB438" s="228" t="str">
        <f t="shared" si="62"/>
        <v/>
      </c>
    </row>
    <row r="439" spans="1:28" s="227" customFormat="1" ht="20.399999999999999">
      <c r="A439" s="321"/>
      <c r="B439" s="322" t="s">
        <v>15869</v>
      </c>
      <c r="C439" s="298" t="s">
        <v>15869</v>
      </c>
      <c r="D439" s="322"/>
      <c r="E439" s="322" t="s">
        <v>15869</v>
      </c>
      <c r="F439" s="322" t="s">
        <v>15869</v>
      </c>
      <c r="G439" s="322" t="s">
        <v>15869</v>
      </c>
      <c r="H439" s="323" t="s">
        <v>15869</v>
      </c>
      <c r="I439" s="304" t="s">
        <v>15869</v>
      </c>
      <c r="J439" s="304" t="s">
        <v>15869</v>
      </c>
      <c r="K439" s="298"/>
      <c r="L439" s="298"/>
      <c r="M439" s="298"/>
      <c r="N439" s="298"/>
      <c r="O439" s="298"/>
      <c r="P439" s="304"/>
      <c r="Q439" s="30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si="61"/>
        <v>0</v>
      </c>
      <c r="AB439" s="228" t="str">
        <f t="shared" si="62"/>
        <v/>
      </c>
    </row>
    <row r="440" spans="1:28" s="227" customFormat="1" ht="20.399999999999999">
      <c r="A440" s="321"/>
      <c r="B440" s="322" t="s">
        <v>15869</v>
      </c>
      <c r="C440" s="298" t="s">
        <v>15869</v>
      </c>
      <c r="D440" s="322"/>
      <c r="E440" s="322" t="s">
        <v>15869</v>
      </c>
      <c r="F440" s="322" t="s">
        <v>15869</v>
      </c>
      <c r="G440" s="322" t="s">
        <v>15869</v>
      </c>
      <c r="H440" s="323" t="s">
        <v>15869</v>
      </c>
      <c r="I440" s="304" t="s">
        <v>15869</v>
      </c>
      <c r="J440" s="304" t="s">
        <v>15869</v>
      </c>
      <c r="K440" s="298"/>
      <c r="L440" s="298"/>
      <c r="M440" s="298"/>
      <c r="N440" s="298"/>
      <c r="O440" s="298"/>
      <c r="P440" s="304"/>
      <c r="Q440" s="30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si="61"/>
        <v>0</v>
      </c>
      <c r="AB440" s="228" t="str">
        <f t="shared" si="62"/>
        <v/>
      </c>
    </row>
    <row r="441" spans="1:28" s="227" customFormat="1" ht="20.399999999999999">
      <c r="A441" s="321"/>
      <c r="B441" s="322" t="s">
        <v>15869</v>
      </c>
      <c r="C441" s="298" t="s">
        <v>15869</v>
      </c>
      <c r="D441" s="322"/>
      <c r="E441" s="322" t="s">
        <v>15869</v>
      </c>
      <c r="F441" s="322" t="s">
        <v>15869</v>
      </c>
      <c r="G441" s="322" t="s">
        <v>15869</v>
      </c>
      <c r="H441" s="323" t="s">
        <v>15869</v>
      </c>
      <c r="I441" s="304" t="s">
        <v>15869</v>
      </c>
      <c r="J441" s="304" t="s">
        <v>15869</v>
      </c>
      <c r="K441" s="298"/>
      <c r="L441" s="298"/>
      <c r="M441" s="298"/>
      <c r="N441" s="298"/>
      <c r="O441" s="298"/>
      <c r="P441" s="304"/>
      <c r="Q441" s="30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si="61"/>
        <v>0</v>
      </c>
      <c r="AB441" s="228" t="str">
        <f t="shared" si="62"/>
        <v/>
      </c>
    </row>
    <row r="442" spans="1:28" s="227" customFormat="1" ht="20.399999999999999">
      <c r="A442" s="321"/>
      <c r="B442" s="322" t="s">
        <v>15869</v>
      </c>
      <c r="C442" s="298" t="s">
        <v>15869</v>
      </c>
      <c r="D442" s="322"/>
      <c r="E442" s="322" t="s">
        <v>15869</v>
      </c>
      <c r="F442" s="322" t="s">
        <v>15869</v>
      </c>
      <c r="G442" s="322" t="s">
        <v>15869</v>
      </c>
      <c r="H442" s="323" t="s">
        <v>15869</v>
      </c>
      <c r="I442" s="304" t="s">
        <v>15869</v>
      </c>
      <c r="J442" s="304" t="s">
        <v>15869</v>
      </c>
      <c r="K442" s="298"/>
      <c r="L442" s="298"/>
      <c r="M442" s="298"/>
      <c r="N442" s="298"/>
      <c r="O442" s="298"/>
      <c r="P442" s="304"/>
      <c r="Q442" s="30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si="61"/>
        <v>0</v>
      </c>
      <c r="AB442" s="228" t="str">
        <f t="shared" si="62"/>
        <v/>
      </c>
    </row>
    <row r="443" spans="1:28" s="227" customFormat="1" ht="20.399999999999999">
      <c r="A443" s="321"/>
      <c r="B443" s="322" t="s">
        <v>15869</v>
      </c>
      <c r="C443" s="298" t="s">
        <v>15869</v>
      </c>
      <c r="D443" s="322"/>
      <c r="E443" s="322" t="s">
        <v>15869</v>
      </c>
      <c r="F443" s="322" t="s">
        <v>15869</v>
      </c>
      <c r="G443" s="322" t="s">
        <v>15869</v>
      </c>
      <c r="H443" s="323" t="s">
        <v>15869</v>
      </c>
      <c r="I443" s="304" t="s">
        <v>15869</v>
      </c>
      <c r="J443" s="304" t="s">
        <v>15869</v>
      </c>
      <c r="K443" s="298"/>
      <c r="L443" s="298"/>
      <c r="M443" s="298"/>
      <c r="N443" s="298"/>
      <c r="O443" s="298"/>
      <c r="P443" s="304"/>
      <c r="Q443" s="30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si="61"/>
        <v>0</v>
      </c>
      <c r="AB443" s="228" t="str">
        <f t="shared" si="62"/>
        <v/>
      </c>
    </row>
    <row r="444" spans="1:28" s="227" customFormat="1" ht="20.399999999999999">
      <c r="A444" s="321"/>
      <c r="B444" s="322" t="s">
        <v>15869</v>
      </c>
      <c r="C444" s="298" t="s">
        <v>15869</v>
      </c>
      <c r="D444" s="322"/>
      <c r="E444" s="322" t="s">
        <v>15869</v>
      </c>
      <c r="F444" s="322" t="s">
        <v>15869</v>
      </c>
      <c r="G444" s="322" t="s">
        <v>15869</v>
      </c>
      <c r="H444" s="323" t="s">
        <v>15869</v>
      </c>
      <c r="I444" s="304" t="s">
        <v>15869</v>
      </c>
      <c r="J444" s="304" t="s">
        <v>15869</v>
      </c>
      <c r="K444" s="298"/>
      <c r="L444" s="298"/>
      <c r="M444" s="298"/>
      <c r="N444" s="298"/>
      <c r="O444" s="298"/>
      <c r="P444" s="304"/>
      <c r="Q444" s="30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si="61"/>
        <v>0</v>
      </c>
      <c r="AB444" s="228" t="str">
        <f t="shared" si="62"/>
        <v/>
      </c>
    </row>
    <row r="445" spans="1:28" s="227" customFormat="1" ht="20.399999999999999">
      <c r="A445" s="321"/>
      <c r="B445" s="322" t="s">
        <v>15869</v>
      </c>
      <c r="C445" s="298" t="s">
        <v>15869</v>
      </c>
      <c r="D445" s="322"/>
      <c r="E445" s="322" t="s">
        <v>15869</v>
      </c>
      <c r="F445" s="322" t="s">
        <v>15869</v>
      </c>
      <c r="G445" s="322" t="s">
        <v>15869</v>
      </c>
      <c r="H445" s="323" t="s">
        <v>15869</v>
      </c>
      <c r="I445" s="304" t="s">
        <v>15869</v>
      </c>
      <c r="J445" s="304" t="s">
        <v>15869</v>
      </c>
      <c r="K445" s="298"/>
      <c r="L445" s="298"/>
      <c r="M445" s="298"/>
      <c r="N445" s="298"/>
      <c r="O445" s="298"/>
      <c r="P445" s="304"/>
      <c r="Q445" s="30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si="61"/>
        <v>0</v>
      </c>
      <c r="AB445" s="228" t="str">
        <f t="shared" si="62"/>
        <v/>
      </c>
    </row>
    <row r="446" spans="1:28" s="227" customFormat="1" ht="20.399999999999999">
      <c r="A446" s="321"/>
      <c r="B446" s="322" t="s">
        <v>15869</v>
      </c>
      <c r="C446" s="298" t="s">
        <v>15869</v>
      </c>
      <c r="D446" s="322"/>
      <c r="E446" s="322" t="s">
        <v>15869</v>
      </c>
      <c r="F446" s="322" t="s">
        <v>15869</v>
      </c>
      <c r="G446" s="322" t="s">
        <v>15869</v>
      </c>
      <c r="H446" s="323" t="s">
        <v>15869</v>
      </c>
      <c r="I446" s="304" t="s">
        <v>15869</v>
      </c>
      <c r="J446" s="304" t="s">
        <v>15869</v>
      </c>
      <c r="K446" s="298"/>
      <c r="L446" s="298"/>
      <c r="M446" s="298"/>
      <c r="N446" s="298"/>
      <c r="O446" s="298"/>
      <c r="P446" s="304"/>
      <c r="Q446" s="30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si="61"/>
        <v>0</v>
      </c>
      <c r="AB446" s="228" t="str">
        <f t="shared" si="62"/>
        <v/>
      </c>
    </row>
    <row r="447" spans="1:28" s="227" customFormat="1" ht="20.399999999999999">
      <c r="A447" s="321"/>
      <c r="B447" s="322" t="s">
        <v>15869</v>
      </c>
      <c r="C447" s="298" t="s">
        <v>15869</v>
      </c>
      <c r="D447" s="322"/>
      <c r="E447" s="322" t="s">
        <v>15869</v>
      </c>
      <c r="F447" s="322" t="s">
        <v>15869</v>
      </c>
      <c r="G447" s="322" t="s">
        <v>15869</v>
      </c>
      <c r="H447" s="323" t="s">
        <v>15869</v>
      </c>
      <c r="I447" s="304" t="s">
        <v>15869</v>
      </c>
      <c r="J447" s="304" t="s">
        <v>15869</v>
      </c>
      <c r="K447" s="298"/>
      <c r="L447" s="298"/>
      <c r="M447" s="298"/>
      <c r="N447" s="298"/>
      <c r="O447" s="298"/>
      <c r="P447" s="304"/>
      <c r="Q447" s="30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si="61"/>
        <v>0</v>
      </c>
      <c r="AB447" s="228" t="str">
        <f t="shared" si="62"/>
        <v/>
      </c>
    </row>
    <row r="448" spans="1:28" s="227" customFormat="1" ht="20.399999999999999">
      <c r="A448" s="321"/>
      <c r="B448" s="322" t="s">
        <v>15869</v>
      </c>
      <c r="C448" s="298" t="s">
        <v>15869</v>
      </c>
      <c r="D448" s="322"/>
      <c r="E448" s="322" t="s">
        <v>15869</v>
      </c>
      <c r="F448" s="322" t="s">
        <v>15869</v>
      </c>
      <c r="G448" s="322" t="s">
        <v>15869</v>
      </c>
      <c r="H448" s="323" t="s">
        <v>15869</v>
      </c>
      <c r="I448" s="304" t="s">
        <v>15869</v>
      </c>
      <c r="J448" s="304" t="s">
        <v>15869</v>
      </c>
      <c r="K448" s="298"/>
      <c r="L448" s="298"/>
      <c r="M448" s="298"/>
      <c r="N448" s="298"/>
      <c r="O448" s="298"/>
      <c r="P448" s="304"/>
      <c r="Q448" s="30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si="61"/>
        <v>0</v>
      </c>
      <c r="AB448" s="228" t="str">
        <f t="shared" si="62"/>
        <v/>
      </c>
    </row>
    <row r="449" spans="1:28" s="227" customFormat="1" ht="20.399999999999999">
      <c r="A449" s="321"/>
      <c r="B449" s="322" t="s">
        <v>15869</v>
      </c>
      <c r="C449" s="298" t="s">
        <v>15869</v>
      </c>
      <c r="D449" s="322"/>
      <c r="E449" s="322" t="s">
        <v>15869</v>
      </c>
      <c r="F449" s="322" t="s">
        <v>15869</v>
      </c>
      <c r="G449" s="322" t="s">
        <v>15869</v>
      </c>
      <c r="H449" s="323" t="s">
        <v>15869</v>
      </c>
      <c r="I449" s="304" t="s">
        <v>15869</v>
      </c>
      <c r="J449" s="304" t="s">
        <v>15869</v>
      </c>
      <c r="K449" s="298"/>
      <c r="L449" s="298"/>
      <c r="M449" s="298"/>
      <c r="N449" s="298"/>
      <c r="O449" s="298"/>
      <c r="P449" s="304"/>
      <c r="Q449" s="30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si="61"/>
        <v>0</v>
      </c>
      <c r="AB449" s="228" t="str">
        <f t="shared" si="62"/>
        <v/>
      </c>
    </row>
    <row r="450" spans="1:28" s="227" customFormat="1" ht="20.399999999999999">
      <c r="A450" s="321"/>
      <c r="B450" s="322" t="s">
        <v>15869</v>
      </c>
      <c r="C450" s="298" t="s">
        <v>15869</v>
      </c>
      <c r="D450" s="322"/>
      <c r="E450" s="322" t="s">
        <v>15869</v>
      </c>
      <c r="F450" s="322" t="s">
        <v>15869</v>
      </c>
      <c r="G450" s="322" t="s">
        <v>15869</v>
      </c>
      <c r="H450" s="323" t="s">
        <v>15869</v>
      </c>
      <c r="I450" s="304" t="s">
        <v>15869</v>
      </c>
      <c r="J450" s="304" t="s">
        <v>15869</v>
      </c>
      <c r="K450" s="298"/>
      <c r="L450" s="298"/>
      <c r="M450" s="298"/>
      <c r="N450" s="298"/>
      <c r="O450" s="298"/>
      <c r="P450" s="304"/>
      <c r="Q450" s="30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si="61"/>
        <v>0</v>
      </c>
      <c r="AB450" s="228" t="str">
        <f t="shared" si="62"/>
        <v/>
      </c>
    </row>
    <row r="451" spans="1:28" s="227" customFormat="1" ht="20.399999999999999">
      <c r="A451" s="321"/>
      <c r="B451" s="322" t="s">
        <v>15869</v>
      </c>
      <c r="C451" s="298" t="s">
        <v>15869</v>
      </c>
      <c r="D451" s="322"/>
      <c r="E451" s="322" t="s">
        <v>15869</v>
      </c>
      <c r="F451" s="322" t="s">
        <v>15869</v>
      </c>
      <c r="G451" s="322" t="s">
        <v>15869</v>
      </c>
      <c r="H451" s="323" t="s">
        <v>15869</v>
      </c>
      <c r="I451" s="304" t="s">
        <v>15869</v>
      </c>
      <c r="J451" s="304" t="s">
        <v>15869</v>
      </c>
      <c r="K451" s="298"/>
      <c r="L451" s="298"/>
      <c r="M451" s="298"/>
      <c r="N451" s="298"/>
      <c r="O451" s="298"/>
      <c r="P451" s="304"/>
      <c r="Q451" s="30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si="61"/>
        <v>0</v>
      </c>
      <c r="AB451" s="228" t="str">
        <f t="shared" si="62"/>
        <v/>
      </c>
    </row>
    <row r="452" spans="1:28" s="227" customFormat="1" ht="20.399999999999999">
      <c r="A452" s="321"/>
      <c r="B452" s="322" t="s">
        <v>15869</v>
      </c>
      <c r="C452" s="298" t="s">
        <v>15869</v>
      </c>
      <c r="D452" s="322"/>
      <c r="E452" s="322" t="s">
        <v>15869</v>
      </c>
      <c r="F452" s="322" t="s">
        <v>15869</v>
      </c>
      <c r="G452" s="322" t="s">
        <v>15869</v>
      </c>
      <c r="H452" s="323" t="s">
        <v>15869</v>
      </c>
      <c r="I452" s="304" t="s">
        <v>15869</v>
      </c>
      <c r="J452" s="304" t="s">
        <v>15869</v>
      </c>
      <c r="K452" s="298"/>
      <c r="L452" s="298"/>
      <c r="M452" s="298"/>
      <c r="N452" s="298"/>
      <c r="O452" s="298"/>
      <c r="P452" s="304"/>
      <c r="Q452" s="30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si="61"/>
        <v>0</v>
      </c>
      <c r="AB452" s="228" t="str">
        <f t="shared" si="62"/>
        <v/>
      </c>
    </row>
    <row r="453" spans="1:28" s="227" customFormat="1" ht="20.399999999999999">
      <c r="A453" s="321"/>
      <c r="B453" s="322" t="s">
        <v>15869</v>
      </c>
      <c r="C453" s="298" t="s">
        <v>15869</v>
      </c>
      <c r="D453" s="322"/>
      <c r="E453" s="322" t="s">
        <v>15869</v>
      </c>
      <c r="F453" s="322" t="s">
        <v>15869</v>
      </c>
      <c r="G453" s="322" t="s">
        <v>15869</v>
      </c>
      <c r="H453" s="323" t="s">
        <v>15869</v>
      </c>
      <c r="I453" s="304" t="s">
        <v>15869</v>
      </c>
      <c r="J453" s="304" t="s">
        <v>15869</v>
      </c>
      <c r="K453" s="298"/>
      <c r="L453" s="298"/>
      <c r="M453" s="298"/>
      <c r="N453" s="298"/>
      <c r="O453" s="298"/>
      <c r="P453" s="304"/>
      <c r="Q453" s="30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si="64">IF(AND(C453="Smelter not listed",OR(LEN(D453)=0,LEN(E453)=0)),1,0)</f>
        <v>0</v>
      </c>
      <c r="AB453" s="228" t="str">
        <f t="shared" ref="AB453" si="65">B453&amp;C453</f>
        <v/>
      </c>
    </row>
    <row r="454" spans="1:28" s="227" customFormat="1" ht="20.399999999999999">
      <c r="A454" s="321"/>
      <c r="B454" s="322" t="s">
        <v>15869</v>
      </c>
      <c r="C454" s="298" t="s">
        <v>15869</v>
      </c>
      <c r="D454" s="322"/>
      <c r="E454" s="322" t="s">
        <v>15869</v>
      </c>
      <c r="F454" s="322" t="s">
        <v>15869</v>
      </c>
      <c r="G454" s="322" t="s">
        <v>15869</v>
      </c>
      <c r="H454" s="323" t="s">
        <v>15869</v>
      </c>
      <c r="I454" s="304" t="s">
        <v>15869</v>
      </c>
      <c r="J454" s="304" t="s">
        <v>15869</v>
      </c>
      <c r="K454" s="298"/>
      <c r="L454" s="298"/>
      <c r="M454" s="298"/>
      <c r="N454" s="298"/>
      <c r="O454" s="298"/>
      <c r="P454" s="304"/>
      <c r="Q454" s="30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si="67">IF(AND(C454="Smelter not listed",OR(LEN(D454)=0,LEN(E454)=0)),1,0)</f>
        <v>0</v>
      </c>
      <c r="AB454" s="228" t="str">
        <f t="shared" ref="AB454:AB485" si="68">B454&amp;C454</f>
        <v/>
      </c>
    </row>
    <row r="455" spans="1:28" s="227" customFormat="1" ht="20.399999999999999">
      <c r="A455" s="321"/>
      <c r="B455" s="322" t="s">
        <v>15869</v>
      </c>
      <c r="C455" s="298" t="s">
        <v>15869</v>
      </c>
      <c r="D455" s="322"/>
      <c r="E455" s="322" t="s">
        <v>15869</v>
      </c>
      <c r="F455" s="322" t="s">
        <v>15869</v>
      </c>
      <c r="G455" s="322" t="s">
        <v>15869</v>
      </c>
      <c r="H455" s="323" t="s">
        <v>15869</v>
      </c>
      <c r="I455" s="304" t="s">
        <v>15869</v>
      </c>
      <c r="J455" s="304" t="s">
        <v>15869</v>
      </c>
      <c r="K455" s="298"/>
      <c r="L455" s="298"/>
      <c r="M455" s="298"/>
      <c r="N455" s="298"/>
      <c r="O455" s="298"/>
      <c r="P455" s="304"/>
      <c r="Q455" s="30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si="67"/>
        <v>0</v>
      </c>
      <c r="AB455" s="228" t="str">
        <f t="shared" si="68"/>
        <v/>
      </c>
    </row>
    <row r="456" spans="1:28" s="227" customFormat="1" ht="20.399999999999999">
      <c r="A456" s="321"/>
      <c r="B456" s="322" t="s">
        <v>15869</v>
      </c>
      <c r="C456" s="298" t="s">
        <v>15869</v>
      </c>
      <c r="D456" s="322"/>
      <c r="E456" s="322" t="s">
        <v>15869</v>
      </c>
      <c r="F456" s="322" t="s">
        <v>15869</v>
      </c>
      <c r="G456" s="322" t="s">
        <v>15869</v>
      </c>
      <c r="H456" s="323" t="s">
        <v>15869</v>
      </c>
      <c r="I456" s="304" t="s">
        <v>15869</v>
      </c>
      <c r="J456" s="304" t="s">
        <v>15869</v>
      </c>
      <c r="K456" s="298"/>
      <c r="L456" s="298"/>
      <c r="M456" s="298"/>
      <c r="N456" s="298"/>
      <c r="O456" s="298"/>
      <c r="P456" s="304"/>
      <c r="Q456" s="30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si="67"/>
        <v>0</v>
      </c>
      <c r="AB456" s="228" t="str">
        <f t="shared" si="68"/>
        <v/>
      </c>
    </row>
    <row r="457" spans="1:28" s="227" customFormat="1" ht="20.399999999999999">
      <c r="A457" s="321"/>
      <c r="B457" s="322" t="s">
        <v>15869</v>
      </c>
      <c r="C457" s="298" t="s">
        <v>15869</v>
      </c>
      <c r="D457" s="322"/>
      <c r="E457" s="322" t="s">
        <v>15869</v>
      </c>
      <c r="F457" s="322" t="s">
        <v>15869</v>
      </c>
      <c r="G457" s="322" t="s">
        <v>15869</v>
      </c>
      <c r="H457" s="323" t="s">
        <v>15869</v>
      </c>
      <c r="I457" s="304" t="s">
        <v>15869</v>
      </c>
      <c r="J457" s="304" t="s">
        <v>15869</v>
      </c>
      <c r="K457" s="298"/>
      <c r="L457" s="298"/>
      <c r="M457" s="298"/>
      <c r="N457" s="298"/>
      <c r="O457" s="298"/>
      <c r="P457" s="304"/>
      <c r="Q457" s="30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si="67"/>
        <v>0</v>
      </c>
      <c r="AB457" s="228" t="str">
        <f t="shared" si="68"/>
        <v/>
      </c>
    </row>
    <row r="458" spans="1:28" s="227" customFormat="1" ht="20.399999999999999">
      <c r="A458" s="321"/>
      <c r="B458" s="322" t="s">
        <v>15869</v>
      </c>
      <c r="C458" s="298" t="s">
        <v>15869</v>
      </c>
      <c r="D458" s="322"/>
      <c r="E458" s="322" t="s">
        <v>15869</v>
      </c>
      <c r="F458" s="322" t="s">
        <v>15869</v>
      </c>
      <c r="G458" s="322" t="s">
        <v>15869</v>
      </c>
      <c r="H458" s="323" t="s">
        <v>15869</v>
      </c>
      <c r="I458" s="304" t="s">
        <v>15869</v>
      </c>
      <c r="J458" s="304" t="s">
        <v>15869</v>
      </c>
      <c r="K458" s="298"/>
      <c r="L458" s="298"/>
      <c r="M458" s="298"/>
      <c r="N458" s="298"/>
      <c r="O458" s="298"/>
      <c r="P458" s="304"/>
      <c r="Q458" s="30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si="67"/>
        <v>0</v>
      </c>
      <c r="AB458" s="228" t="str">
        <f t="shared" si="68"/>
        <v/>
      </c>
    </row>
    <row r="459" spans="1:28" s="227" customFormat="1" ht="20.399999999999999">
      <c r="A459" s="321"/>
      <c r="B459" s="322" t="s">
        <v>15869</v>
      </c>
      <c r="C459" s="298" t="s">
        <v>15869</v>
      </c>
      <c r="D459" s="322"/>
      <c r="E459" s="322" t="s">
        <v>15869</v>
      </c>
      <c r="F459" s="322" t="s">
        <v>15869</v>
      </c>
      <c r="G459" s="322" t="s">
        <v>15869</v>
      </c>
      <c r="H459" s="323" t="s">
        <v>15869</v>
      </c>
      <c r="I459" s="304" t="s">
        <v>15869</v>
      </c>
      <c r="J459" s="304" t="s">
        <v>15869</v>
      </c>
      <c r="K459" s="298"/>
      <c r="L459" s="298"/>
      <c r="M459" s="298"/>
      <c r="N459" s="298"/>
      <c r="O459" s="298"/>
      <c r="P459" s="304"/>
      <c r="Q459" s="30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si="67"/>
        <v>0</v>
      </c>
      <c r="AB459" s="228" t="str">
        <f t="shared" si="68"/>
        <v/>
      </c>
    </row>
    <row r="460" spans="1:28" s="227" customFormat="1" ht="20.399999999999999">
      <c r="A460" s="321"/>
      <c r="B460" s="322" t="s">
        <v>15869</v>
      </c>
      <c r="C460" s="298" t="s">
        <v>15869</v>
      </c>
      <c r="D460" s="322"/>
      <c r="E460" s="322" t="s">
        <v>15869</v>
      </c>
      <c r="F460" s="322" t="s">
        <v>15869</v>
      </c>
      <c r="G460" s="322" t="s">
        <v>15869</v>
      </c>
      <c r="H460" s="323" t="s">
        <v>15869</v>
      </c>
      <c r="I460" s="304" t="s">
        <v>15869</v>
      </c>
      <c r="J460" s="304" t="s">
        <v>15869</v>
      </c>
      <c r="K460" s="298"/>
      <c r="L460" s="298"/>
      <c r="M460" s="298"/>
      <c r="N460" s="298"/>
      <c r="O460" s="298"/>
      <c r="P460" s="304"/>
      <c r="Q460" s="30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si="67"/>
        <v>0</v>
      </c>
      <c r="AB460" s="228" t="str">
        <f t="shared" si="68"/>
        <v/>
      </c>
    </row>
    <row r="461" spans="1:28" s="227" customFormat="1" ht="20.399999999999999">
      <c r="A461" s="321"/>
      <c r="B461" s="322" t="s">
        <v>15869</v>
      </c>
      <c r="C461" s="298" t="s">
        <v>15869</v>
      </c>
      <c r="D461" s="322"/>
      <c r="E461" s="322" t="s">
        <v>15869</v>
      </c>
      <c r="F461" s="322" t="s">
        <v>15869</v>
      </c>
      <c r="G461" s="322" t="s">
        <v>15869</v>
      </c>
      <c r="H461" s="323" t="s">
        <v>15869</v>
      </c>
      <c r="I461" s="304" t="s">
        <v>15869</v>
      </c>
      <c r="J461" s="304" t="s">
        <v>15869</v>
      </c>
      <c r="K461" s="298"/>
      <c r="L461" s="298"/>
      <c r="M461" s="298"/>
      <c r="N461" s="298"/>
      <c r="O461" s="298"/>
      <c r="P461" s="304"/>
      <c r="Q461" s="30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si="67"/>
        <v>0</v>
      </c>
      <c r="AB461" s="228" t="str">
        <f t="shared" si="68"/>
        <v/>
      </c>
    </row>
    <row r="462" spans="1:28" s="227" customFormat="1" ht="20.399999999999999">
      <c r="A462" s="321"/>
      <c r="B462" s="322" t="s">
        <v>15869</v>
      </c>
      <c r="C462" s="298" t="s">
        <v>15869</v>
      </c>
      <c r="D462" s="322"/>
      <c r="E462" s="322" t="s">
        <v>15869</v>
      </c>
      <c r="F462" s="322" t="s">
        <v>15869</v>
      </c>
      <c r="G462" s="322" t="s">
        <v>15869</v>
      </c>
      <c r="H462" s="323" t="s">
        <v>15869</v>
      </c>
      <c r="I462" s="304" t="s">
        <v>15869</v>
      </c>
      <c r="J462" s="304" t="s">
        <v>15869</v>
      </c>
      <c r="K462" s="298"/>
      <c r="L462" s="298"/>
      <c r="M462" s="298"/>
      <c r="N462" s="298"/>
      <c r="O462" s="298"/>
      <c r="P462" s="304"/>
      <c r="Q462" s="30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si="67"/>
        <v>0</v>
      </c>
      <c r="AB462" s="228" t="str">
        <f t="shared" si="68"/>
        <v/>
      </c>
    </row>
    <row r="463" spans="1:28" s="227" customFormat="1" ht="20.399999999999999">
      <c r="A463" s="321"/>
      <c r="B463" s="322" t="s">
        <v>15869</v>
      </c>
      <c r="C463" s="298" t="s">
        <v>15869</v>
      </c>
      <c r="D463" s="322"/>
      <c r="E463" s="322" t="s">
        <v>15869</v>
      </c>
      <c r="F463" s="322" t="s">
        <v>15869</v>
      </c>
      <c r="G463" s="322" t="s">
        <v>15869</v>
      </c>
      <c r="H463" s="323" t="s">
        <v>15869</v>
      </c>
      <c r="I463" s="304" t="s">
        <v>15869</v>
      </c>
      <c r="J463" s="304" t="s">
        <v>15869</v>
      </c>
      <c r="K463" s="298"/>
      <c r="L463" s="298"/>
      <c r="M463" s="298"/>
      <c r="N463" s="298"/>
      <c r="O463" s="298"/>
      <c r="P463" s="304"/>
      <c r="Q463" s="30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si="67"/>
        <v>0</v>
      </c>
      <c r="AB463" s="228" t="str">
        <f t="shared" si="68"/>
        <v/>
      </c>
    </row>
    <row r="464" spans="1:28" s="227" customFormat="1" ht="20.399999999999999">
      <c r="A464" s="321"/>
      <c r="B464" s="322" t="s">
        <v>15869</v>
      </c>
      <c r="C464" s="298" t="s">
        <v>15869</v>
      </c>
      <c r="D464" s="322"/>
      <c r="E464" s="322" t="s">
        <v>15869</v>
      </c>
      <c r="F464" s="322" t="s">
        <v>15869</v>
      </c>
      <c r="G464" s="322" t="s">
        <v>15869</v>
      </c>
      <c r="H464" s="323" t="s">
        <v>15869</v>
      </c>
      <c r="I464" s="304" t="s">
        <v>15869</v>
      </c>
      <c r="J464" s="304" t="s">
        <v>15869</v>
      </c>
      <c r="K464" s="298"/>
      <c r="L464" s="298"/>
      <c r="M464" s="298"/>
      <c r="N464" s="298"/>
      <c r="O464" s="298"/>
      <c r="P464" s="304"/>
      <c r="Q464" s="30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si="67"/>
        <v>0</v>
      </c>
      <c r="AB464" s="228" t="str">
        <f t="shared" si="68"/>
        <v/>
      </c>
    </row>
    <row r="465" spans="1:28" s="227" customFormat="1" ht="20.399999999999999">
      <c r="A465" s="321"/>
      <c r="B465" s="322" t="s">
        <v>15869</v>
      </c>
      <c r="C465" s="298" t="s">
        <v>15869</v>
      </c>
      <c r="D465" s="322"/>
      <c r="E465" s="322" t="s">
        <v>15869</v>
      </c>
      <c r="F465" s="322" t="s">
        <v>15869</v>
      </c>
      <c r="G465" s="322" t="s">
        <v>15869</v>
      </c>
      <c r="H465" s="323" t="s">
        <v>15869</v>
      </c>
      <c r="I465" s="304" t="s">
        <v>15869</v>
      </c>
      <c r="J465" s="304" t="s">
        <v>15869</v>
      </c>
      <c r="K465" s="298"/>
      <c r="L465" s="298"/>
      <c r="M465" s="298"/>
      <c r="N465" s="298"/>
      <c r="O465" s="298"/>
      <c r="P465" s="304"/>
      <c r="Q465" s="30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si="67"/>
        <v>0</v>
      </c>
      <c r="AB465" s="228" t="str">
        <f t="shared" si="68"/>
        <v/>
      </c>
    </row>
    <row r="466" spans="1:28" s="227" customFormat="1" ht="20.399999999999999">
      <c r="A466" s="321"/>
      <c r="B466" s="322" t="s">
        <v>15869</v>
      </c>
      <c r="C466" s="298" t="s">
        <v>15869</v>
      </c>
      <c r="D466" s="322"/>
      <c r="E466" s="322" t="s">
        <v>15869</v>
      </c>
      <c r="F466" s="322" t="s">
        <v>15869</v>
      </c>
      <c r="G466" s="322" t="s">
        <v>15869</v>
      </c>
      <c r="H466" s="323" t="s">
        <v>15869</v>
      </c>
      <c r="I466" s="304" t="s">
        <v>15869</v>
      </c>
      <c r="J466" s="304" t="s">
        <v>15869</v>
      </c>
      <c r="K466" s="298"/>
      <c r="L466" s="298"/>
      <c r="M466" s="298"/>
      <c r="N466" s="298"/>
      <c r="O466" s="298"/>
      <c r="P466" s="304"/>
      <c r="Q466" s="30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si="67"/>
        <v>0</v>
      </c>
      <c r="AB466" s="228" t="str">
        <f t="shared" si="68"/>
        <v/>
      </c>
    </row>
    <row r="467" spans="1:28" s="227" customFormat="1" ht="20.399999999999999">
      <c r="A467" s="321"/>
      <c r="B467" s="322" t="s">
        <v>15869</v>
      </c>
      <c r="C467" s="298" t="s">
        <v>15869</v>
      </c>
      <c r="D467" s="322"/>
      <c r="E467" s="322" t="s">
        <v>15869</v>
      </c>
      <c r="F467" s="322" t="s">
        <v>15869</v>
      </c>
      <c r="G467" s="322" t="s">
        <v>15869</v>
      </c>
      <c r="H467" s="323" t="s">
        <v>15869</v>
      </c>
      <c r="I467" s="304" t="s">
        <v>15869</v>
      </c>
      <c r="J467" s="304" t="s">
        <v>15869</v>
      </c>
      <c r="K467" s="298"/>
      <c r="L467" s="298"/>
      <c r="M467" s="298"/>
      <c r="N467" s="298"/>
      <c r="O467" s="298"/>
      <c r="P467" s="304"/>
      <c r="Q467" s="30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si="67"/>
        <v>0</v>
      </c>
      <c r="AB467" s="228" t="str">
        <f t="shared" si="68"/>
        <v/>
      </c>
    </row>
    <row r="468" spans="1:28" s="227" customFormat="1" ht="20.399999999999999">
      <c r="A468" s="321"/>
      <c r="B468" s="322" t="s">
        <v>15869</v>
      </c>
      <c r="C468" s="298" t="s">
        <v>15869</v>
      </c>
      <c r="D468" s="322"/>
      <c r="E468" s="322" t="s">
        <v>15869</v>
      </c>
      <c r="F468" s="322" t="s">
        <v>15869</v>
      </c>
      <c r="G468" s="322" t="s">
        <v>15869</v>
      </c>
      <c r="H468" s="323" t="s">
        <v>15869</v>
      </c>
      <c r="I468" s="304" t="s">
        <v>15869</v>
      </c>
      <c r="J468" s="304" t="s">
        <v>15869</v>
      </c>
      <c r="K468" s="298"/>
      <c r="L468" s="298"/>
      <c r="M468" s="298"/>
      <c r="N468" s="298"/>
      <c r="O468" s="298"/>
      <c r="P468" s="304"/>
      <c r="Q468" s="30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si="67"/>
        <v>0</v>
      </c>
      <c r="AB468" s="228" t="str">
        <f t="shared" si="68"/>
        <v/>
      </c>
    </row>
    <row r="469" spans="1:28" s="227" customFormat="1" ht="20.399999999999999">
      <c r="A469" s="321"/>
      <c r="B469" s="322" t="s">
        <v>15869</v>
      </c>
      <c r="C469" s="298" t="s">
        <v>15869</v>
      </c>
      <c r="D469" s="322"/>
      <c r="E469" s="322" t="s">
        <v>15869</v>
      </c>
      <c r="F469" s="322" t="s">
        <v>15869</v>
      </c>
      <c r="G469" s="322" t="s">
        <v>15869</v>
      </c>
      <c r="H469" s="323" t="s">
        <v>15869</v>
      </c>
      <c r="I469" s="304" t="s">
        <v>15869</v>
      </c>
      <c r="J469" s="304" t="s">
        <v>15869</v>
      </c>
      <c r="K469" s="298"/>
      <c r="L469" s="298"/>
      <c r="M469" s="298"/>
      <c r="N469" s="298"/>
      <c r="O469" s="298"/>
      <c r="P469" s="304"/>
      <c r="Q469" s="30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si="67"/>
        <v>0</v>
      </c>
      <c r="AB469" s="228" t="str">
        <f t="shared" si="68"/>
        <v/>
      </c>
    </row>
    <row r="470" spans="1:28" s="227" customFormat="1" ht="20.399999999999999">
      <c r="A470" s="321"/>
      <c r="B470" s="322" t="s">
        <v>15869</v>
      </c>
      <c r="C470" s="298" t="s">
        <v>15869</v>
      </c>
      <c r="D470" s="322"/>
      <c r="E470" s="322" t="s">
        <v>15869</v>
      </c>
      <c r="F470" s="322" t="s">
        <v>15869</v>
      </c>
      <c r="G470" s="322" t="s">
        <v>15869</v>
      </c>
      <c r="H470" s="323" t="s">
        <v>15869</v>
      </c>
      <c r="I470" s="304" t="s">
        <v>15869</v>
      </c>
      <c r="J470" s="304" t="s">
        <v>15869</v>
      </c>
      <c r="K470" s="298"/>
      <c r="L470" s="298"/>
      <c r="M470" s="298"/>
      <c r="N470" s="298"/>
      <c r="O470" s="298"/>
      <c r="P470" s="304"/>
      <c r="Q470" s="30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si="67"/>
        <v>0</v>
      </c>
      <c r="AB470" s="228" t="str">
        <f t="shared" si="68"/>
        <v/>
      </c>
    </row>
    <row r="471" spans="1:28" s="227" customFormat="1" ht="20.399999999999999">
      <c r="A471" s="321"/>
      <c r="B471" s="322" t="s">
        <v>15869</v>
      </c>
      <c r="C471" s="298" t="s">
        <v>15869</v>
      </c>
      <c r="D471" s="322"/>
      <c r="E471" s="322" t="s">
        <v>15869</v>
      </c>
      <c r="F471" s="322" t="s">
        <v>15869</v>
      </c>
      <c r="G471" s="322" t="s">
        <v>15869</v>
      </c>
      <c r="H471" s="323" t="s">
        <v>15869</v>
      </c>
      <c r="I471" s="304" t="s">
        <v>15869</v>
      </c>
      <c r="J471" s="304" t="s">
        <v>15869</v>
      </c>
      <c r="K471" s="298"/>
      <c r="L471" s="298"/>
      <c r="M471" s="298"/>
      <c r="N471" s="298"/>
      <c r="O471" s="298"/>
      <c r="P471" s="304"/>
      <c r="Q471" s="30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si="67"/>
        <v>0</v>
      </c>
      <c r="AB471" s="228" t="str">
        <f t="shared" si="68"/>
        <v/>
      </c>
    </row>
    <row r="472" spans="1:28" s="227" customFormat="1" ht="20.399999999999999">
      <c r="A472" s="321"/>
      <c r="B472" s="322" t="s">
        <v>15869</v>
      </c>
      <c r="C472" s="298" t="s">
        <v>15869</v>
      </c>
      <c r="D472" s="322"/>
      <c r="E472" s="322" t="s">
        <v>15869</v>
      </c>
      <c r="F472" s="322" t="s">
        <v>15869</v>
      </c>
      <c r="G472" s="322" t="s">
        <v>15869</v>
      </c>
      <c r="H472" s="323" t="s">
        <v>15869</v>
      </c>
      <c r="I472" s="304" t="s">
        <v>15869</v>
      </c>
      <c r="J472" s="304" t="s">
        <v>15869</v>
      </c>
      <c r="K472" s="298"/>
      <c r="L472" s="298"/>
      <c r="M472" s="298"/>
      <c r="N472" s="298"/>
      <c r="O472" s="298"/>
      <c r="P472" s="304"/>
      <c r="Q472" s="30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si="67"/>
        <v>0</v>
      </c>
      <c r="AB472" s="228" t="str">
        <f t="shared" si="68"/>
        <v/>
      </c>
    </row>
    <row r="473" spans="1:28" s="227" customFormat="1" ht="20.399999999999999">
      <c r="A473" s="321"/>
      <c r="B473" s="322" t="s">
        <v>15869</v>
      </c>
      <c r="C473" s="298" t="s">
        <v>15869</v>
      </c>
      <c r="D473" s="322"/>
      <c r="E473" s="322" t="s">
        <v>15869</v>
      </c>
      <c r="F473" s="322" t="s">
        <v>15869</v>
      </c>
      <c r="G473" s="322" t="s">
        <v>15869</v>
      </c>
      <c r="H473" s="323" t="s">
        <v>15869</v>
      </c>
      <c r="I473" s="304" t="s">
        <v>15869</v>
      </c>
      <c r="J473" s="304" t="s">
        <v>15869</v>
      </c>
      <c r="K473" s="298"/>
      <c r="L473" s="298"/>
      <c r="M473" s="298"/>
      <c r="N473" s="298"/>
      <c r="O473" s="298"/>
      <c r="P473" s="304"/>
      <c r="Q473" s="30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si="67"/>
        <v>0</v>
      </c>
      <c r="AB473" s="228" t="str">
        <f t="shared" si="68"/>
        <v/>
      </c>
    </row>
    <row r="474" spans="1:28" s="227" customFormat="1" ht="20.399999999999999">
      <c r="A474" s="321"/>
      <c r="B474" s="322" t="s">
        <v>15869</v>
      </c>
      <c r="C474" s="298" t="s">
        <v>15869</v>
      </c>
      <c r="D474" s="322"/>
      <c r="E474" s="322" t="s">
        <v>15869</v>
      </c>
      <c r="F474" s="322" t="s">
        <v>15869</v>
      </c>
      <c r="G474" s="322" t="s">
        <v>15869</v>
      </c>
      <c r="H474" s="323" t="s">
        <v>15869</v>
      </c>
      <c r="I474" s="304" t="s">
        <v>15869</v>
      </c>
      <c r="J474" s="304" t="s">
        <v>15869</v>
      </c>
      <c r="K474" s="298"/>
      <c r="L474" s="298"/>
      <c r="M474" s="298"/>
      <c r="N474" s="298"/>
      <c r="O474" s="298"/>
      <c r="P474" s="304"/>
      <c r="Q474" s="30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si="67"/>
        <v>0</v>
      </c>
      <c r="AB474" s="228" t="str">
        <f t="shared" si="68"/>
        <v/>
      </c>
    </row>
    <row r="475" spans="1:28" s="227" customFormat="1" ht="20.399999999999999">
      <c r="A475" s="321"/>
      <c r="B475" s="322" t="s">
        <v>15869</v>
      </c>
      <c r="C475" s="298" t="s">
        <v>15869</v>
      </c>
      <c r="D475" s="322"/>
      <c r="E475" s="322" t="s">
        <v>15869</v>
      </c>
      <c r="F475" s="322" t="s">
        <v>15869</v>
      </c>
      <c r="G475" s="322" t="s">
        <v>15869</v>
      </c>
      <c r="H475" s="323" t="s">
        <v>15869</v>
      </c>
      <c r="I475" s="304" t="s">
        <v>15869</v>
      </c>
      <c r="J475" s="304" t="s">
        <v>15869</v>
      </c>
      <c r="K475" s="298"/>
      <c r="L475" s="298"/>
      <c r="M475" s="298"/>
      <c r="N475" s="298"/>
      <c r="O475" s="298"/>
      <c r="P475" s="304"/>
      <c r="Q475" s="30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si="67"/>
        <v>0</v>
      </c>
      <c r="AB475" s="228" t="str">
        <f t="shared" si="68"/>
        <v/>
      </c>
    </row>
    <row r="476" spans="1:28" s="227" customFormat="1" ht="20.399999999999999">
      <c r="A476" s="321"/>
      <c r="B476" s="322" t="s">
        <v>15869</v>
      </c>
      <c r="C476" s="298" t="s">
        <v>15869</v>
      </c>
      <c r="D476" s="322"/>
      <c r="E476" s="322" t="s">
        <v>15869</v>
      </c>
      <c r="F476" s="322" t="s">
        <v>15869</v>
      </c>
      <c r="G476" s="322" t="s">
        <v>15869</v>
      </c>
      <c r="H476" s="323" t="s">
        <v>15869</v>
      </c>
      <c r="I476" s="304" t="s">
        <v>15869</v>
      </c>
      <c r="J476" s="304" t="s">
        <v>15869</v>
      </c>
      <c r="K476" s="298"/>
      <c r="L476" s="298"/>
      <c r="M476" s="298"/>
      <c r="N476" s="298"/>
      <c r="O476" s="298"/>
      <c r="P476" s="304"/>
      <c r="Q476" s="30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si="67"/>
        <v>0</v>
      </c>
      <c r="AB476" s="228" t="str">
        <f t="shared" si="68"/>
        <v/>
      </c>
    </row>
    <row r="477" spans="1:28" s="227" customFormat="1" ht="20.399999999999999">
      <c r="A477" s="321"/>
      <c r="B477" s="322" t="s">
        <v>15869</v>
      </c>
      <c r="C477" s="298" t="s">
        <v>15869</v>
      </c>
      <c r="D477" s="322"/>
      <c r="E477" s="322" t="s">
        <v>15869</v>
      </c>
      <c r="F477" s="322" t="s">
        <v>15869</v>
      </c>
      <c r="G477" s="322" t="s">
        <v>15869</v>
      </c>
      <c r="H477" s="323" t="s">
        <v>15869</v>
      </c>
      <c r="I477" s="304" t="s">
        <v>15869</v>
      </c>
      <c r="J477" s="304" t="s">
        <v>15869</v>
      </c>
      <c r="K477" s="298"/>
      <c r="L477" s="298"/>
      <c r="M477" s="298"/>
      <c r="N477" s="298"/>
      <c r="O477" s="298"/>
      <c r="P477" s="304"/>
      <c r="Q477" s="30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si="67"/>
        <v>0</v>
      </c>
      <c r="AB477" s="228" t="str">
        <f t="shared" si="68"/>
        <v/>
      </c>
    </row>
    <row r="478" spans="1:28" s="227" customFormat="1" ht="20.399999999999999">
      <c r="A478" s="321"/>
      <c r="B478" s="322" t="s">
        <v>15869</v>
      </c>
      <c r="C478" s="298" t="s">
        <v>15869</v>
      </c>
      <c r="D478" s="322"/>
      <c r="E478" s="322" t="s">
        <v>15869</v>
      </c>
      <c r="F478" s="322" t="s">
        <v>15869</v>
      </c>
      <c r="G478" s="322" t="s">
        <v>15869</v>
      </c>
      <c r="H478" s="323" t="s">
        <v>15869</v>
      </c>
      <c r="I478" s="304" t="s">
        <v>15869</v>
      </c>
      <c r="J478" s="304" t="s">
        <v>15869</v>
      </c>
      <c r="K478" s="298"/>
      <c r="L478" s="298"/>
      <c r="M478" s="298"/>
      <c r="N478" s="298"/>
      <c r="O478" s="298"/>
      <c r="P478" s="304"/>
      <c r="Q478" s="30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si="67"/>
        <v>0</v>
      </c>
      <c r="AB478" s="228" t="str">
        <f t="shared" si="68"/>
        <v/>
      </c>
    </row>
    <row r="479" spans="1:28" s="227" customFormat="1" ht="20.399999999999999">
      <c r="A479" s="321"/>
      <c r="B479" s="322" t="s">
        <v>15869</v>
      </c>
      <c r="C479" s="298" t="s">
        <v>15869</v>
      </c>
      <c r="D479" s="322"/>
      <c r="E479" s="322" t="s">
        <v>15869</v>
      </c>
      <c r="F479" s="322" t="s">
        <v>15869</v>
      </c>
      <c r="G479" s="322" t="s">
        <v>15869</v>
      </c>
      <c r="H479" s="323" t="s">
        <v>15869</v>
      </c>
      <c r="I479" s="304" t="s">
        <v>15869</v>
      </c>
      <c r="J479" s="304" t="s">
        <v>15869</v>
      </c>
      <c r="K479" s="298"/>
      <c r="L479" s="298"/>
      <c r="M479" s="298"/>
      <c r="N479" s="298"/>
      <c r="O479" s="298"/>
      <c r="P479" s="304"/>
      <c r="Q479" s="30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si="67"/>
        <v>0</v>
      </c>
      <c r="AB479" s="228" t="str">
        <f t="shared" si="68"/>
        <v/>
      </c>
    </row>
    <row r="480" spans="1:28" s="227" customFormat="1" ht="20.399999999999999">
      <c r="A480" s="321"/>
      <c r="B480" s="322" t="s">
        <v>15869</v>
      </c>
      <c r="C480" s="298" t="s">
        <v>15869</v>
      </c>
      <c r="D480" s="322"/>
      <c r="E480" s="322" t="s">
        <v>15869</v>
      </c>
      <c r="F480" s="322" t="s">
        <v>15869</v>
      </c>
      <c r="G480" s="322" t="s">
        <v>15869</v>
      </c>
      <c r="H480" s="323" t="s">
        <v>15869</v>
      </c>
      <c r="I480" s="304" t="s">
        <v>15869</v>
      </c>
      <c r="J480" s="304" t="s">
        <v>15869</v>
      </c>
      <c r="K480" s="298"/>
      <c r="L480" s="298"/>
      <c r="M480" s="298"/>
      <c r="N480" s="298"/>
      <c r="O480" s="298"/>
      <c r="P480" s="304"/>
      <c r="Q480" s="30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si="67"/>
        <v>0</v>
      </c>
      <c r="AB480" s="228" t="str">
        <f t="shared" si="68"/>
        <v/>
      </c>
    </row>
    <row r="481" spans="1:28" s="227" customFormat="1" ht="20.399999999999999">
      <c r="A481" s="321"/>
      <c r="B481" s="322" t="s">
        <v>15869</v>
      </c>
      <c r="C481" s="298" t="s">
        <v>15869</v>
      </c>
      <c r="D481" s="322"/>
      <c r="E481" s="322" t="s">
        <v>15869</v>
      </c>
      <c r="F481" s="322" t="s">
        <v>15869</v>
      </c>
      <c r="G481" s="322" t="s">
        <v>15869</v>
      </c>
      <c r="H481" s="323" t="s">
        <v>15869</v>
      </c>
      <c r="I481" s="304" t="s">
        <v>15869</v>
      </c>
      <c r="J481" s="304" t="s">
        <v>15869</v>
      </c>
      <c r="K481" s="298"/>
      <c r="L481" s="298"/>
      <c r="M481" s="298"/>
      <c r="N481" s="298"/>
      <c r="O481" s="298"/>
      <c r="P481" s="304"/>
      <c r="Q481" s="30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si="67"/>
        <v>0</v>
      </c>
      <c r="AB481" s="228" t="str">
        <f t="shared" si="68"/>
        <v/>
      </c>
    </row>
    <row r="482" spans="1:28" s="227" customFormat="1" ht="20.399999999999999">
      <c r="A482" s="321"/>
      <c r="B482" s="322" t="s">
        <v>15869</v>
      </c>
      <c r="C482" s="298" t="s">
        <v>15869</v>
      </c>
      <c r="D482" s="322"/>
      <c r="E482" s="322" t="s">
        <v>15869</v>
      </c>
      <c r="F482" s="322" t="s">
        <v>15869</v>
      </c>
      <c r="G482" s="322" t="s">
        <v>15869</v>
      </c>
      <c r="H482" s="323" t="s">
        <v>15869</v>
      </c>
      <c r="I482" s="304" t="s">
        <v>15869</v>
      </c>
      <c r="J482" s="304" t="s">
        <v>15869</v>
      </c>
      <c r="K482" s="298"/>
      <c r="L482" s="298"/>
      <c r="M482" s="298"/>
      <c r="N482" s="298"/>
      <c r="O482" s="298"/>
      <c r="P482" s="304"/>
      <c r="Q482" s="30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si="67"/>
        <v>0</v>
      </c>
      <c r="AB482" s="228" t="str">
        <f t="shared" si="68"/>
        <v/>
      </c>
    </row>
    <row r="483" spans="1:28" s="227" customFormat="1" ht="20.399999999999999">
      <c r="A483" s="321"/>
      <c r="B483" s="322" t="s">
        <v>15869</v>
      </c>
      <c r="C483" s="298" t="s">
        <v>15869</v>
      </c>
      <c r="D483" s="322"/>
      <c r="E483" s="322" t="s">
        <v>15869</v>
      </c>
      <c r="F483" s="322" t="s">
        <v>15869</v>
      </c>
      <c r="G483" s="322" t="s">
        <v>15869</v>
      </c>
      <c r="H483" s="323" t="s">
        <v>15869</v>
      </c>
      <c r="I483" s="304" t="s">
        <v>15869</v>
      </c>
      <c r="J483" s="304" t="s">
        <v>15869</v>
      </c>
      <c r="K483" s="298"/>
      <c r="L483" s="298"/>
      <c r="M483" s="298"/>
      <c r="N483" s="298"/>
      <c r="O483" s="298"/>
      <c r="P483" s="304"/>
      <c r="Q483" s="30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si="67"/>
        <v>0</v>
      </c>
      <c r="AB483" s="228" t="str">
        <f t="shared" si="68"/>
        <v/>
      </c>
    </row>
    <row r="484" spans="1:28" s="227" customFormat="1" ht="20.399999999999999">
      <c r="A484" s="321"/>
      <c r="B484" s="322" t="s">
        <v>15869</v>
      </c>
      <c r="C484" s="298" t="s">
        <v>15869</v>
      </c>
      <c r="D484" s="322"/>
      <c r="E484" s="322" t="s">
        <v>15869</v>
      </c>
      <c r="F484" s="322" t="s">
        <v>15869</v>
      </c>
      <c r="G484" s="322" t="s">
        <v>15869</v>
      </c>
      <c r="H484" s="323" t="s">
        <v>15869</v>
      </c>
      <c r="I484" s="304" t="s">
        <v>15869</v>
      </c>
      <c r="J484" s="304" t="s">
        <v>15869</v>
      </c>
      <c r="K484" s="298"/>
      <c r="L484" s="298"/>
      <c r="M484" s="298"/>
      <c r="N484" s="298"/>
      <c r="O484" s="298"/>
      <c r="P484" s="304"/>
      <c r="Q484" s="30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si="67"/>
        <v>0</v>
      </c>
      <c r="AB484" s="228" t="str">
        <f t="shared" si="68"/>
        <v/>
      </c>
    </row>
    <row r="485" spans="1:28" s="227" customFormat="1" ht="20.399999999999999">
      <c r="A485" s="321"/>
      <c r="B485" s="322" t="s">
        <v>15869</v>
      </c>
      <c r="C485" s="298" t="s">
        <v>15869</v>
      </c>
      <c r="D485" s="322"/>
      <c r="E485" s="322" t="s">
        <v>15869</v>
      </c>
      <c r="F485" s="322" t="s">
        <v>15869</v>
      </c>
      <c r="G485" s="322" t="s">
        <v>15869</v>
      </c>
      <c r="H485" s="323" t="s">
        <v>15869</v>
      </c>
      <c r="I485" s="304" t="s">
        <v>15869</v>
      </c>
      <c r="J485" s="304" t="s">
        <v>15869</v>
      </c>
      <c r="K485" s="298"/>
      <c r="L485" s="298"/>
      <c r="M485" s="298"/>
      <c r="N485" s="298"/>
      <c r="O485" s="298"/>
      <c r="P485" s="304"/>
      <c r="Q485" s="30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si="67"/>
        <v>0</v>
      </c>
      <c r="AB485" s="228" t="str">
        <f t="shared" si="68"/>
        <v/>
      </c>
    </row>
    <row r="486" spans="1:28" s="227" customFormat="1" ht="20.399999999999999">
      <c r="A486" s="321"/>
      <c r="B486" s="322" t="s">
        <v>15869</v>
      </c>
      <c r="C486" s="298" t="s">
        <v>15869</v>
      </c>
      <c r="D486" s="322"/>
      <c r="E486" s="322" t="s">
        <v>15869</v>
      </c>
      <c r="F486" s="322" t="s">
        <v>15869</v>
      </c>
      <c r="G486" s="322" t="s">
        <v>15869</v>
      </c>
      <c r="H486" s="323" t="s">
        <v>15869</v>
      </c>
      <c r="I486" s="304" t="s">
        <v>15869</v>
      </c>
      <c r="J486" s="304" t="s">
        <v>15869</v>
      </c>
      <c r="K486" s="298"/>
      <c r="L486" s="298"/>
      <c r="M486" s="298"/>
      <c r="N486" s="298"/>
      <c r="O486" s="298"/>
      <c r="P486" s="304"/>
      <c r="Q486" s="30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si="70">IF(AND(C486="Smelter not listed",OR(LEN(D486)=0,LEN(E486)=0)),1,0)</f>
        <v>0</v>
      </c>
      <c r="AB486" s="228" t="str">
        <f t="shared" ref="AB486:AB516" si="71">B486&amp;C486</f>
        <v/>
      </c>
    </row>
    <row r="487" spans="1:28" s="227" customFormat="1" ht="20.399999999999999">
      <c r="A487" s="321"/>
      <c r="B487" s="322" t="s">
        <v>15869</v>
      </c>
      <c r="C487" s="298" t="s">
        <v>15869</v>
      </c>
      <c r="D487" s="322"/>
      <c r="E487" s="322" t="s">
        <v>15869</v>
      </c>
      <c r="F487" s="322" t="s">
        <v>15869</v>
      </c>
      <c r="G487" s="322" t="s">
        <v>15869</v>
      </c>
      <c r="H487" s="323" t="s">
        <v>15869</v>
      </c>
      <c r="I487" s="304" t="s">
        <v>15869</v>
      </c>
      <c r="J487" s="304" t="s">
        <v>15869</v>
      </c>
      <c r="K487" s="298"/>
      <c r="L487" s="298"/>
      <c r="M487" s="298"/>
      <c r="N487" s="298"/>
      <c r="O487" s="298"/>
      <c r="P487" s="304"/>
      <c r="Q487" s="30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si="70"/>
        <v>0</v>
      </c>
      <c r="AB487" s="228" t="str">
        <f t="shared" si="71"/>
        <v/>
      </c>
    </row>
    <row r="488" spans="1:28" s="227" customFormat="1" ht="20.399999999999999">
      <c r="A488" s="321"/>
      <c r="B488" s="322" t="s">
        <v>15869</v>
      </c>
      <c r="C488" s="298" t="s">
        <v>15869</v>
      </c>
      <c r="D488" s="322"/>
      <c r="E488" s="322" t="s">
        <v>15869</v>
      </c>
      <c r="F488" s="322" t="s">
        <v>15869</v>
      </c>
      <c r="G488" s="322" t="s">
        <v>15869</v>
      </c>
      <c r="H488" s="323" t="s">
        <v>15869</v>
      </c>
      <c r="I488" s="304" t="s">
        <v>15869</v>
      </c>
      <c r="J488" s="304" t="s">
        <v>15869</v>
      </c>
      <c r="K488" s="298"/>
      <c r="L488" s="298"/>
      <c r="M488" s="298"/>
      <c r="N488" s="298"/>
      <c r="O488" s="298"/>
      <c r="P488" s="304"/>
      <c r="Q488" s="30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si="70"/>
        <v>0</v>
      </c>
      <c r="AB488" s="228" t="str">
        <f t="shared" si="71"/>
        <v/>
      </c>
    </row>
    <row r="489" spans="1:28" s="227" customFormat="1" ht="20.399999999999999">
      <c r="A489" s="321"/>
      <c r="B489" s="322" t="s">
        <v>15869</v>
      </c>
      <c r="C489" s="298" t="s">
        <v>15869</v>
      </c>
      <c r="D489" s="322"/>
      <c r="E489" s="322" t="s">
        <v>15869</v>
      </c>
      <c r="F489" s="322" t="s">
        <v>15869</v>
      </c>
      <c r="G489" s="322" t="s">
        <v>15869</v>
      </c>
      <c r="H489" s="323" t="s">
        <v>15869</v>
      </c>
      <c r="I489" s="304" t="s">
        <v>15869</v>
      </c>
      <c r="J489" s="304" t="s">
        <v>15869</v>
      </c>
      <c r="K489" s="298"/>
      <c r="L489" s="298"/>
      <c r="M489" s="298"/>
      <c r="N489" s="298"/>
      <c r="O489" s="298"/>
      <c r="P489" s="304"/>
      <c r="Q489" s="30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si="70"/>
        <v>0</v>
      </c>
      <c r="AB489" s="228" t="str">
        <f t="shared" si="71"/>
        <v/>
      </c>
    </row>
    <row r="490" spans="1:28" s="227" customFormat="1" ht="20.399999999999999">
      <c r="A490" s="321"/>
      <c r="B490" s="322" t="s">
        <v>15869</v>
      </c>
      <c r="C490" s="298" t="s">
        <v>15869</v>
      </c>
      <c r="D490" s="322"/>
      <c r="E490" s="322" t="s">
        <v>15869</v>
      </c>
      <c r="F490" s="322" t="s">
        <v>15869</v>
      </c>
      <c r="G490" s="322" t="s">
        <v>15869</v>
      </c>
      <c r="H490" s="323" t="s">
        <v>15869</v>
      </c>
      <c r="I490" s="304" t="s">
        <v>15869</v>
      </c>
      <c r="J490" s="304" t="s">
        <v>15869</v>
      </c>
      <c r="K490" s="298"/>
      <c r="L490" s="298"/>
      <c r="M490" s="298"/>
      <c r="N490" s="298"/>
      <c r="O490" s="298"/>
      <c r="P490" s="304"/>
      <c r="Q490" s="30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si="70"/>
        <v>0</v>
      </c>
      <c r="AB490" s="228" t="str">
        <f t="shared" si="71"/>
        <v/>
      </c>
    </row>
    <row r="491" spans="1:28" s="227" customFormat="1" ht="20.399999999999999">
      <c r="A491" s="321"/>
      <c r="B491" s="322" t="s">
        <v>15869</v>
      </c>
      <c r="C491" s="298" t="s">
        <v>15869</v>
      </c>
      <c r="D491" s="322"/>
      <c r="E491" s="322" t="s">
        <v>15869</v>
      </c>
      <c r="F491" s="322" t="s">
        <v>15869</v>
      </c>
      <c r="G491" s="322" t="s">
        <v>15869</v>
      </c>
      <c r="H491" s="323" t="s">
        <v>15869</v>
      </c>
      <c r="I491" s="304" t="s">
        <v>15869</v>
      </c>
      <c r="J491" s="304" t="s">
        <v>15869</v>
      </c>
      <c r="K491" s="298"/>
      <c r="L491" s="298"/>
      <c r="M491" s="298"/>
      <c r="N491" s="298"/>
      <c r="O491" s="298"/>
      <c r="P491" s="304"/>
      <c r="Q491" s="30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si="70"/>
        <v>0</v>
      </c>
      <c r="AB491" s="228" t="str">
        <f t="shared" si="71"/>
        <v/>
      </c>
    </row>
    <row r="492" spans="1:28" s="227" customFormat="1" ht="20.399999999999999">
      <c r="A492" s="321"/>
      <c r="B492" s="322" t="s">
        <v>15869</v>
      </c>
      <c r="C492" s="298" t="s">
        <v>15869</v>
      </c>
      <c r="D492" s="322"/>
      <c r="E492" s="322" t="s">
        <v>15869</v>
      </c>
      <c r="F492" s="322" t="s">
        <v>15869</v>
      </c>
      <c r="G492" s="322" t="s">
        <v>15869</v>
      </c>
      <c r="H492" s="323" t="s">
        <v>15869</v>
      </c>
      <c r="I492" s="304" t="s">
        <v>15869</v>
      </c>
      <c r="J492" s="304" t="s">
        <v>15869</v>
      </c>
      <c r="K492" s="298"/>
      <c r="L492" s="298"/>
      <c r="M492" s="298"/>
      <c r="N492" s="298"/>
      <c r="O492" s="298"/>
      <c r="P492" s="304"/>
      <c r="Q492" s="30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si="70"/>
        <v>0</v>
      </c>
      <c r="AB492" s="228" t="str">
        <f t="shared" si="71"/>
        <v/>
      </c>
    </row>
    <row r="493" spans="1:28" s="227" customFormat="1" ht="20.399999999999999">
      <c r="A493" s="321"/>
      <c r="B493" s="322" t="s">
        <v>15869</v>
      </c>
      <c r="C493" s="298" t="s">
        <v>15869</v>
      </c>
      <c r="D493" s="322"/>
      <c r="E493" s="322" t="s">
        <v>15869</v>
      </c>
      <c r="F493" s="322" t="s">
        <v>15869</v>
      </c>
      <c r="G493" s="322" t="s">
        <v>15869</v>
      </c>
      <c r="H493" s="323" t="s">
        <v>15869</v>
      </c>
      <c r="I493" s="304" t="s">
        <v>15869</v>
      </c>
      <c r="J493" s="304" t="s">
        <v>15869</v>
      </c>
      <c r="K493" s="298"/>
      <c r="L493" s="298"/>
      <c r="M493" s="298"/>
      <c r="N493" s="298"/>
      <c r="O493" s="298"/>
      <c r="P493" s="304"/>
      <c r="Q493" s="30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si="70"/>
        <v>0</v>
      </c>
      <c r="AB493" s="228" t="str">
        <f t="shared" si="71"/>
        <v/>
      </c>
    </row>
    <row r="494" spans="1:28" s="227" customFormat="1" ht="20.399999999999999">
      <c r="A494" s="321"/>
      <c r="B494" s="322" t="s">
        <v>15869</v>
      </c>
      <c r="C494" s="298" t="s">
        <v>15869</v>
      </c>
      <c r="D494" s="322"/>
      <c r="E494" s="322" t="s">
        <v>15869</v>
      </c>
      <c r="F494" s="322" t="s">
        <v>15869</v>
      </c>
      <c r="G494" s="322" t="s">
        <v>15869</v>
      </c>
      <c r="H494" s="323" t="s">
        <v>15869</v>
      </c>
      <c r="I494" s="304" t="s">
        <v>15869</v>
      </c>
      <c r="J494" s="304" t="s">
        <v>15869</v>
      </c>
      <c r="K494" s="298"/>
      <c r="L494" s="298"/>
      <c r="M494" s="298"/>
      <c r="N494" s="298"/>
      <c r="O494" s="298"/>
      <c r="P494" s="304"/>
      <c r="Q494" s="30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si="70"/>
        <v>0</v>
      </c>
      <c r="AB494" s="228" t="str">
        <f t="shared" si="71"/>
        <v/>
      </c>
    </row>
    <row r="495" spans="1:28" s="227" customFormat="1" ht="20.399999999999999">
      <c r="A495" s="321"/>
      <c r="B495" s="322" t="s">
        <v>15869</v>
      </c>
      <c r="C495" s="298" t="s">
        <v>15869</v>
      </c>
      <c r="D495" s="322"/>
      <c r="E495" s="322" t="s">
        <v>15869</v>
      </c>
      <c r="F495" s="322" t="s">
        <v>15869</v>
      </c>
      <c r="G495" s="322" t="s">
        <v>15869</v>
      </c>
      <c r="H495" s="323" t="s">
        <v>15869</v>
      </c>
      <c r="I495" s="304" t="s">
        <v>15869</v>
      </c>
      <c r="J495" s="304" t="s">
        <v>15869</v>
      </c>
      <c r="K495" s="298"/>
      <c r="L495" s="298"/>
      <c r="M495" s="298"/>
      <c r="N495" s="298"/>
      <c r="O495" s="298"/>
      <c r="P495" s="304"/>
      <c r="Q495" s="30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si="70"/>
        <v>0</v>
      </c>
      <c r="AB495" s="228" t="str">
        <f t="shared" si="71"/>
        <v/>
      </c>
    </row>
    <row r="496" spans="1:28" s="227" customFormat="1" ht="20.399999999999999">
      <c r="A496" s="321"/>
      <c r="B496" s="322" t="s">
        <v>15869</v>
      </c>
      <c r="C496" s="298" t="s">
        <v>15869</v>
      </c>
      <c r="D496" s="322"/>
      <c r="E496" s="322" t="s">
        <v>15869</v>
      </c>
      <c r="F496" s="322" t="s">
        <v>15869</v>
      </c>
      <c r="G496" s="322" t="s">
        <v>15869</v>
      </c>
      <c r="H496" s="323" t="s">
        <v>15869</v>
      </c>
      <c r="I496" s="304" t="s">
        <v>15869</v>
      </c>
      <c r="J496" s="304" t="s">
        <v>15869</v>
      </c>
      <c r="K496" s="298"/>
      <c r="L496" s="298"/>
      <c r="M496" s="298"/>
      <c r="N496" s="298"/>
      <c r="O496" s="298"/>
      <c r="P496" s="304"/>
      <c r="Q496" s="30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si="70"/>
        <v>0</v>
      </c>
      <c r="AB496" s="228" t="str">
        <f t="shared" si="71"/>
        <v/>
      </c>
    </row>
    <row r="497" spans="1:28" s="227" customFormat="1" ht="20.399999999999999">
      <c r="A497" s="321"/>
      <c r="B497" s="322" t="s">
        <v>15869</v>
      </c>
      <c r="C497" s="298" t="s">
        <v>15869</v>
      </c>
      <c r="D497" s="322"/>
      <c r="E497" s="322" t="s">
        <v>15869</v>
      </c>
      <c r="F497" s="322" t="s">
        <v>15869</v>
      </c>
      <c r="G497" s="322" t="s">
        <v>15869</v>
      </c>
      <c r="H497" s="323" t="s">
        <v>15869</v>
      </c>
      <c r="I497" s="304" t="s">
        <v>15869</v>
      </c>
      <c r="J497" s="304" t="s">
        <v>15869</v>
      </c>
      <c r="K497" s="298"/>
      <c r="L497" s="298"/>
      <c r="M497" s="298"/>
      <c r="N497" s="298"/>
      <c r="O497" s="298"/>
      <c r="P497" s="304"/>
      <c r="Q497" s="30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si="70"/>
        <v>0</v>
      </c>
      <c r="AB497" s="228" t="str">
        <f t="shared" si="71"/>
        <v/>
      </c>
    </row>
    <row r="498" spans="1:28" s="227" customFormat="1" ht="20.399999999999999">
      <c r="A498" s="321"/>
      <c r="B498" s="322" t="s">
        <v>15869</v>
      </c>
      <c r="C498" s="298" t="s">
        <v>15869</v>
      </c>
      <c r="D498" s="322"/>
      <c r="E498" s="322" t="s">
        <v>15869</v>
      </c>
      <c r="F498" s="322" t="s">
        <v>15869</v>
      </c>
      <c r="G498" s="322" t="s">
        <v>15869</v>
      </c>
      <c r="H498" s="323" t="s">
        <v>15869</v>
      </c>
      <c r="I498" s="304" t="s">
        <v>15869</v>
      </c>
      <c r="J498" s="304" t="s">
        <v>15869</v>
      </c>
      <c r="K498" s="298"/>
      <c r="L498" s="298"/>
      <c r="M498" s="298"/>
      <c r="N498" s="298"/>
      <c r="O498" s="298"/>
      <c r="P498" s="304"/>
      <c r="Q498" s="30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si="70"/>
        <v>0</v>
      </c>
      <c r="AB498" s="228" t="str">
        <f t="shared" si="71"/>
        <v/>
      </c>
    </row>
    <row r="499" spans="1:28" s="227" customFormat="1" ht="20.399999999999999">
      <c r="A499" s="321"/>
      <c r="B499" s="322" t="s">
        <v>15869</v>
      </c>
      <c r="C499" s="298" t="s">
        <v>15869</v>
      </c>
      <c r="D499" s="322"/>
      <c r="E499" s="322" t="s">
        <v>15869</v>
      </c>
      <c r="F499" s="322" t="s">
        <v>15869</v>
      </c>
      <c r="G499" s="322" t="s">
        <v>15869</v>
      </c>
      <c r="H499" s="323" t="s">
        <v>15869</v>
      </c>
      <c r="I499" s="304" t="s">
        <v>15869</v>
      </c>
      <c r="J499" s="304" t="s">
        <v>15869</v>
      </c>
      <c r="K499" s="298"/>
      <c r="L499" s="298"/>
      <c r="M499" s="298"/>
      <c r="N499" s="298"/>
      <c r="O499" s="298"/>
      <c r="P499" s="304"/>
      <c r="Q499" s="30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si="70"/>
        <v>0</v>
      </c>
      <c r="AB499" s="228" t="str">
        <f t="shared" si="71"/>
        <v/>
      </c>
    </row>
    <row r="500" spans="1:28" s="227" customFormat="1" ht="20.399999999999999">
      <c r="A500" s="321"/>
      <c r="B500" s="322" t="s">
        <v>15869</v>
      </c>
      <c r="C500" s="298" t="s">
        <v>15869</v>
      </c>
      <c r="D500" s="322"/>
      <c r="E500" s="322" t="s">
        <v>15869</v>
      </c>
      <c r="F500" s="322" t="s">
        <v>15869</v>
      </c>
      <c r="G500" s="322" t="s">
        <v>15869</v>
      </c>
      <c r="H500" s="323" t="s">
        <v>15869</v>
      </c>
      <c r="I500" s="304" t="s">
        <v>15869</v>
      </c>
      <c r="J500" s="304" t="s">
        <v>15869</v>
      </c>
      <c r="K500" s="298"/>
      <c r="L500" s="298"/>
      <c r="M500" s="298"/>
      <c r="N500" s="298"/>
      <c r="O500" s="298"/>
      <c r="P500" s="304"/>
      <c r="Q500" s="30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si="70"/>
        <v>0</v>
      </c>
      <c r="AB500" s="228" t="str">
        <f t="shared" si="71"/>
        <v/>
      </c>
    </row>
    <row r="501" spans="1:28" s="227" customFormat="1" ht="20.399999999999999">
      <c r="A501" s="321"/>
      <c r="B501" s="322" t="s">
        <v>15869</v>
      </c>
      <c r="C501" s="298" t="s">
        <v>15869</v>
      </c>
      <c r="D501" s="322"/>
      <c r="E501" s="322" t="s">
        <v>15869</v>
      </c>
      <c r="F501" s="322" t="s">
        <v>15869</v>
      </c>
      <c r="G501" s="322" t="s">
        <v>15869</v>
      </c>
      <c r="H501" s="323" t="s">
        <v>15869</v>
      </c>
      <c r="I501" s="304" t="s">
        <v>15869</v>
      </c>
      <c r="J501" s="304" t="s">
        <v>15869</v>
      </c>
      <c r="K501" s="298"/>
      <c r="L501" s="298"/>
      <c r="M501" s="298"/>
      <c r="N501" s="298"/>
      <c r="O501" s="298"/>
      <c r="P501" s="304"/>
      <c r="Q501" s="30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si="70"/>
        <v>0</v>
      </c>
      <c r="AB501" s="228" t="str">
        <f t="shared" si="71"/>
        <v/>
      </c>
    </row>
    <row r="502" spans="1:28" s="227" customFormat="1" ht="20.399999999999999">
      <c r="A502" s="321"/>
      <c r="B502" s="322" t="s">
        <v>15869</v>
      </c>
      <c r="C502" s="298" t="s">
        <v>15869</v>
      </c>
      <c r="D502" s="322"/>
      <c r="E502" s="322" t="s">
        <v>15869</v>
      </c>
      <c r="F502" s="322" t="s">
        <v>15869</v>
      </c>
      <c r="G502" s="322" t="s">
        <v>15869</v>
      </c>
      <c r="H502" s="323" t="s">
        <v>15869</v>
      </c>
      <c r="I502" s="304" t="s">
        <v>15869</v>
      </c>
      <c r="J502" s="304" t="s">
        <v>15869</v>
      </c>
      <c r="K502" s="298"/>
      <c r="L502" s="298"/>
      <c r="M502" s="298"/>
      <c r="N502" s="298"/>
      <c r="O502" s="298"/>
      <c r="P502" s="304"/>
      <c r="Q502" s="30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si="70"/>
        <v>0</v>
      </c>
      <c r="AB502" s="228" t="str">
        <f t="shared" si="71"/>
        <v/>
      </c>
    </row>
    <row r="503" spans="1:28" s="227" customFormat="1" ht="20.399999999999999">
      <c r="A503" s="321"/>
      <c r="B503" s="322" t="s">
        <v>15869</v>
      </c>
      <c r="C503" s="298" t="s">
        <v>15869</v>
      </c>
      <c r="D503" s="322"/>
      <c r="E503" s="322" t="s">
        <v>15869</v>
      </c>
      <c r="F503" s="322" t="s">
        <v>15869</v>
      </c>
      <c r="G503" s="322" t="s">
        <v>15869</v>
      </c>
      <c r="H503" s="323" t="s">
        <v>15869</v>
      </c>
      <c r="I503" s="304" t="s">
        <v>15869</v>
      </c>
      <c r="J503" s="304" t="s">
        <v>15869</v>
      </c>
      <c r="K503" s="298"/>
      <c r="L503" s="298"/>
      <c r="M503" s="298"/>
      <c r="N503" s="298"/>
      <c r="O503" s="298"/>
      <c r="P503" s="304"/>
      <c r="Q503" s="30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si="70"/>
        <v>0</v>
      </c>
      <c r="AB503" s="228" t="str">
        <f t="shared" si="71"/>
        <v/>
      </c>
    </row>
    <row r="504" spans="1:28" s="227" customFormat="1" ht="20.399999999999999">
      <c r="A504" s="321"/>
      <c r="B504" s="322" t="s">
        <v>15869</v>
      </c>
      <c r="C504" s="298" t="s">
        <v>15869</v>
      </c>
      <c r="D504" s="322"/>
      <c r="E504" s="322" t="s">
        <v>15869</v>
      </c>
      <c r="F504" s="322" t="s">
        <v>15869</v>
      </c>
      <c r="G504" s="322" t="s">
        <v>15869</v>
      </c>
      <c r="H504" s="323" t="s">
        <v>15869</v>
      </c>
      <c r="I504" s="304" t="s">
        <v>15869</v>
      </c>
      <c r="J504" s="304" t="s">
        <v>15869</v>
      </c>
      <c r="K504" s="298"/>
      <c r="L504" s="298"/>
      <c r="M504" s="298"/>
      <c r="N504" s="298"/>
      <c r="O504" s="298"/>
      <c r="P504" s="304"/>
      <c r="Q504" s="30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si="70"/>
        <v>0</v>
      </c>
      <c r="AB504" s="228" t="str">
        <f t="shared" si="71"/>
        <v/>
      </c>
    </row>
    <row r="505" spans="1:28" s="227" customFormat="1" ht="20.399999999999999">
      <c r="A505" s="321"/>
      <c r="B505" s="322" t="s">
        <v>15869</v>
      </c>
      <c r="C505" s="298" t="s">
        <v>15869</v>
      </c>
      <c r="D505" s="322"/>
      <c r="E505" s="322" t="s">
        <v>15869</v>
      </c>
      <c r="F505" s="322" t="s">
        <v>15869</v>
      </c>
      <c r="G505" s="322" t="s">
        <v>15869</v>
      </c>
      <c r="H505" s="323" t="s">
        <v>15869</v>
      </c>
      <c r="I505" s="304" t="s">
        <v>15869</v>
      </c>
      <c r="J505" s="304" t="s">
        <v>15869</v>
      </c>
      <c r="K505" s="298"/>
      <c r="L505" s="298"/>
      <c r="M505" s="298"/>
      <c r="N505" s="298"/>
      <c r="O505" s="298"/>
      <c r="P505" s="304"/>
      <c r="Q505" s="30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si="70"/>
        <v>0</v>
      </c>
      <c r="AB505" s="228" t="str">
        <f t="shared" si="71"/>
        <v/>
      </c>
    </row>
    <row r="506" spans="1:28" s="227" customFormat="1" ht="20.399999999999999">
      <c r="A506" s="321"/>
      <c r="B506" s="322" t="s">
        <v>15869</v>
      </c>
      <c r="C506" s="298" t="s">
        <v>15869</v>
      </c>
      <c r="D506" s="322"/>
      <c r="E506" s="322" t="s">
        <v>15869</v>
      </c>
      <c r="F506" s="322" t="s">
        <v>15869</v>
      </c>
      <c r="G506" s="322" t="s">
        <v>15869</v>
      </c>
      <c r="H506" s="323" t="s">
        <v>15869</v>
      </c>
      <c r="I506" s="304" t="s">
        <v>15869</v>
      </c>
      <c r="J506" s="304" t="s">
        <v>15869</v>
      </c>
      <c r="K506" s="298"/>
      <c r="L506" s="298"/>
      <c r="M506" s="298"/>
      <c r="N506" s="298"/>
      <c r="O506" s="298"/>
      <c r="P506" s="304"/>
      <c r="Q506" s="30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si="70"/>
        <v>0</v>
      </c>
      <c r="AB506" s="228" t="str">
        <f t="shared" si="71"/>
        <v/>
      </c>
    </row>
    <row r="507" spans="1:28" s="227" customFormat="1" ht="20.399999999999999">
      <c r="A507" s="321"/>
      <c r="B507" s="322" t="s">
        <v>15869</v>
      </c>
      <c r="C507" s="298" t="s">
        <v>15869</v>
      </c>
      <c r="D507" s="322"/>
      <c r="E507" s="322" t="s">
        <v>15869</v>
      </c>
      <c r="F507" s="322" t="s">
        <v>15869</v>
      </c>
      <c r="G507" s="322" t="s">
        <v>15869</v>
      </c>
      <c r="H507" s="323" t="s">
        <v>15869</v>
      </c>
      <c r="I507" s="304" t="s">
        <v>15869</v>
      </c>
      <c r="J507" s="304" t="s">
        <v>15869</v>
      </c>
      <c r="K507" s="298"/>
      <c r="L507" s="298"/>
      <c r="M507" s="298"/>
      <c r="N507" s="298"/>
      <c r="O507" s="298"/>
      <c r="P507" s="304"/>
      <c r="Q507" s="30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si="70"/>
        <v>0</v>
      </c>
      <c r="AB507" s="228" t="str">
        <f t="shared" si="71"/>
        <v/>
      </c>
    </row>
    <row r="508" spans="1:28" s="227" customFormat="1" ht="20.399999999999999">
      <c r="A508" s="321"/>
      <c r="B508" s="322" t="s">
        <v>15869</v>
      </c>
      <c r="C508" s="298" t="s">
        <v>15869</v>
      </c>
      <c r="D508" s="322"/>
      <c r="E508" s="322" t="s">
        <v>15869</v>
      </c>
      <c r="F508" s="322" t="s">
        <v>15869</v>
      </c>
      <c r="G508" s="322" t="s">
        <v>15869</v>
      </c>
      <c r="H508" s="323" t="s">
        <v>15869</v>
      </c>
      <c r="I508" s="304" t="s">
        <v>15869</v>
      </c>
      <c r="J508" s="304" t="s">
        <v>15869</v>
      </c>
      <c r="K508" s="298"/>
      <c r="L508" s="298"/>
      <c r="M508" s="298"/>
      <c r="N508" s="298"/>
      <c r="O508" s="298"/>
      <c r="P508" s="304"/>
      <c r="Q508" s="30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si="70"/>
        <v>0</v>
      </c>
      <c r="AB508" s="228" t="str">
        <f t="shared" si="71"/>
        <v/>
      </c>
    </row>
    <row r="509" spans="1:28" s="227" customFormat="1" ht="20.399999999999999">
      <c r="A509" s="321"/>
      <c r="B509" s="322" t="s">
        <v>15869</v>
      </c>
      <c r="C509" s="298" t="s">
        <v>15869</v>
      </c>
      <c r="D509" s="322"/>
      <c r="E509" s="322" t="s">
        <v>15869</v>
      </c>
      <c r="F509" s="322" t="s">
        <v>15869</v>
      </c>
      <c r="G509" s="322" t="s">
        <v>15869</v>
      </c>
      <c r="H509" s="323" t="s">
        <v>15869</v>
      </c>
      <c r="I509" s="304" t="s">
        <v>15869</v>
      </c>
      <c r="J509" s="304" t="s">
        <v>15869</v>
      </c>
      <c r="K509" s="298"/>
      <c r="L509" s="298"/>
      <c r="M509" s="298"/>
      <c r="N509" s="298"/>
      <c r="O509" s="298"/>
      <c r="P509" s="304"/>
      <c r="Q509" s="30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si="70"/>
        <v>0</v>
      </c>
      <c r="AB509" s="228" t="str">
        <f t="shared" si="71"/>
        <v/>
      </c>
    </row>
    <row r="510" spans="1:28" s="227" customFormat="1" ht="20.399999999999999">
      <c r="A510" s="321"/>
      <c r="B510" s="322" t="s">
        <v>15869</v>
      </c>
      <c r="C510" s="298" t="s">
        <v>15869</v>
      </c>
      <c r="D510" s="322"/>
      <c r="E510" s="322" t="s">
        <v>15869</v>
      </c>
      <c r="F510" s="322" t="s">
        <v>15869</v>
      </c>
      <c r="G510" s="322" t="s">
        <v>15869</v>
      </c>
      <c r="H510" s="323" t="s">
        <v>15869</v>
      </c>
      <c r="I510" s="304" t="s">
        <v>15869</v>
      </c>
      <c r="J510" s="304" t="s">
        <v>15869</v>
      </c>
      <c r="K510" s="298"/>
      <c r="L510" s="298"/>
      <c r="M510" s="298"/>
      <c r="N510" s="298"/>
      <c r="O510" s="298"/>
      <c r="P510" s="304"/>
      <c r="Q510" s="30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si="70"/>
        <v>0</v>
      </c>
      <c r="AB510" s="228" t="str">
        <f t="shared" si="71"/>
        <v/>
      </c>
    </row>
    <row r="511" spans="1:28" s="227" customFormat="1" ht="20.399999999999999">
      <c r="A511" s="321"/>
      <c r="B511" s="322" t="s">
        <v>15869</v>
      </c>
      <c r="C511" s="298" t="s">
        <v>15869</v>
      </c>
      <c r="D511" s="322"/>
      <c r="E511" s="322" t="s">
        <v>15869</v>
      </c>
      <c r="F511" s="322" t="s">
        <v>15869</v>
      </c>
      <c r="G511" s="322" t="s">
        <v>15869</v>
      </c>
      <c r="H511" s="323" t="s">
        <v>15869</v>
      </c>
      <c r="I511" s="304" t="s">
        <v>15869</v>
      </c>
      <c r="J511" s="304" t="s">
        <v>15869</v>
      </c>
      <c r="K511" s="298"/>
      <c r="L511" s="298"/>
      <c r="M511" s="298"/>
      <c r="N511" s="298"/>
      <c r="O511" s="298"/>
      <c r="P511" s="304"/>
      <c r="Q511" s="30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si="70"/>
        <v>0</v>
      </c>
      <c r="AB511" s="228" t="str">
        <f t="shared" si="71"/>
        <v/>
      </c>
    </row>
    <row r="512" spans="1:28" s="227" customFormat="1" ht="20.399999999999999">
      <c r="A512" s="321"/>
      <c r="B512" s="322" t="s">
        <v>15869</v>
      </c>
      <c r="C512" s="298" t="s">
        <v>15869</v>
      </c>
      <c r="D512" s="322"/>
      <c r="E512" s="322" t="s">
        <v>15869</v>
      </c>
      <c r="F512" s="322" t="s">
        <v>15869</v>
      </c>
      <c r="G512" s="322" t="s">
        <v>15869</v>
      </c>
      <c r="H512" s="323" t="s">
        <v>15869</v>
      </c>
      <c r="I512" s="304" t="s">
        <v>15869</v>
      </c>
      <c r="J512" s="304" t="s">
        <v>15869</v>
      </c>
      <c r="K512" s="298"/>
      <c r="L512" s="298"/>
      <c r="M512" s="298"/>
      <c r="N512" s="298"/>
      <c r="O512" s="298"/>
      <c r="P512" s="304"/>
      <c r="Q512" s="30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si="70"/>
        <v>0</v>
      </c>
      <c r="AB512" s="228" t="str">
        <f t="shared" si="71"/>
        <v/>
      </c>
    </row>
    <row r="513" spans="1:28" s="227" customFormat="1" ht="20.399999999999999">
      <c r="A513" s="321"/>
      <c r="B513" s="322" t="s">
        <v>15869</v>
      </c>
      <c r="C513" s="298" t="s">
        <v>15869</v>
      </c>
      <c r="D513" s="322"/>
      <c r="E513" s="322" t="s">
        <v>15869</v>
      </c>
      <c r="F513" s="322" t="s">
        <v>15869</v>
      </c>
      <c r="G513" s="322" t="s">
        <v>15869</v>
      </c>
      <c r="H513" s="323" t="s">
        <v>15869</v>
      </c>
      <c r="I513" s="304" t="s">
        <v>15869</v>
      </c>
      <c r="J513" s="304" t="s">
        <v>15869</v>
      </c>
      <c r="K513" s="298"/>
      <c r="L513" s="298"/>
      <c r="M513" s="298"/>
      <c r="N513" s="298"/>
      <c r="O513" s="298"/>
      <c r="P513" s="304"/>
      <c r="Q513" s="30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si="70"/>
        <v>0</v>
      </c>
      <c r="AB513" s="228" t="str">
        <f t="shared" si="71"/>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5" t="str">
        <f>IF(LEN(A2504)=0,"",INDEX('Smelter Look-up'!$A:$A,MATCH($A2504,'Smelter Look-up'!$E:$E,0)))</f>
        <v/>
      </c>
      <c r="C2504" s="186" t="str">
        <f>IF(LEN(A2504)=0,"",INDEX('Smelter Look-up'!$C:$C,MATCH($A2504,'Smelter Look-up'!$E:$E,0)))</f>
        <v/>
      </c>
      <c r="D2504" s="288"/>
      <c r="E2504" s="285" t="str">
        <f ca="1">IF(ISERROR($V2504),"",OFFSET('Smelter Look-up'!$D$4,$V2504-4,0)&amp;"")</f>
        <v/>
      </c>
      <c r="F2504" s="285" t="str">
        <f ca="1">IF(ISERROR($V2504),"",OFFSET('Smelter Look-up'!$E$4,$V2504-4,0))</f>
        <v/>
      </c>
      <c r="G2504" s="285" t="str">
        <f ca="1">IF(C2504=$X$4,IF(ISERROR($V2504),"Enter smelter details","RMI"),IF(ISERROR($V2504),"",OFFSET('Smelter Look-up'!$F$4,$V2504-4,0)))</f>
        <v/>
      </c>
      <c r="H2504" s="289" t="str">
        <f ca="1">IF(ISERROR($V2504),"",OFFSET('Smelter Look-up'!$G$4,$V2504-4,0))</f>
        <v/>
      </c>
      <c r="I2504" s="290" t="str">
        <f ca="1">IF(ISERROR($V2504),"",OFFSET('Smelter Look-up'!$H$4,$V2504-4,0))</f>
        <v/>
      </c>
      <c r="J2504" s="291" t="str">
        <f ca="1">IF(ISERROR($V2504),"",OFFSET('Smelter Look-up'!$I$4,$V2504-4,0))</f>
        <v/>
      </c>
      <c r="K2504" s="224"/>
      <c r="L2504" s="224"/>
      <c r="M2504" s="224"/>
      <c r="N2504" s="224"/>
      <c r="O2504" s="224"/>
      <c r="P2504" s="287"/>
      <c r="Q2504" s="284"/>
      <c r="R2504" s="286" t="str">
        <f ca="1">IF(ISERROR($V2504),"",OFFSET('Smelter Look-up'!$C$4,$V2504-4,0)&amp;"")</f>
        <v/>
      </c>
      <c r="S2504" s="283"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kcQkKrNIRgJ/yL5pNW99WfsZzx0e8FPKG55C+0dB2fqASRbhYPUOIIQVi5IlhVovZkQnA0Uuz+4x7MFXDi+2aw==" saltValue="/2zPgEUQBco1LhFOv7wMXg=="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14:B2504">
    <cfRule type="expression" dxfId="31" priority="14" stopIfTrue="1">
      <formula>IF(B514="",TRUE)</formula>
    </cfRule>
    <cfRule type="expression" dxfId="30" priority="17" stopIfTrue="1">
      <formula>IF(AND(COUNTIF(MetalSmelter,B514&amp;C514)=0,LEN(C514)&gt;0),TRUE,FALSE)</formula>
    </cfRule>
  </conditionalFormatting>
  <conditionalFormatting sqref="C514:C2504">
    <cfRule type="expression" dxfId="29" priority="12" stopIfTrue="1">
      <formula>IF(AND(B514&lt;&gt;"",C514=""),TRUE)</formula>
    </cfRule>
  </conditionalFormatting>
  <conditionalFormatting sqref="D514:D2504">
    <cfRule type="expression" dxfId="28" priority="21" stopIfTrue="1">
      <formula>IF(AND(LEN($C514)&gt;0,AND($C514&lt;&gt;"Smelter Not Listed",ISBLANK($D514))),1,0)</formula>
    </cfRule>
    <cfRule type="expression" dxfId="27" priority="28" stopIfTrue="1">
      <formula>IF(AND(D514="",$C514=$X$4),TRUE)</formula>
    </cfRule>
    <cfRule type="expression" dxfId="26" priority="29" stopIfTrue="1">
      <formula>IF(FIND("!",D514),TRUE)</formula>
    </cfRule>
  </conditionalFormatting>
  <conditionalFormatting sqref="E514:E2504 R5:R2504">
    <cfRule type="expression" dxfId="25" priority="15" stopIfTrue="1">
      <formula>IF(AND(E5="",$C5=$X$4),TRUE)</formula>
    </cfRule>
    <cfRule type="expression" dxfId="24" priority="16" stopIfTrue="1">
      <formula>IF(FIND("!",E5),TRUE)</formula>
    </cfRule>
  </conditionalFormatting>
  <conditionalFormatting sqref="F514:F2504">
    <cfRule type="expression" dxfId="23" priority="13" stopIfTrue="1">
      <formula>IF(AND(LEN($A514)&gt;0,$A514&lt;&gt;$F514),TRUE,FALSE)</formula>
    </cfRule>
  </conditionalFormatting>
  <conditionalFormatting sqref="G514:G2504">
    <cfRule type="expression" dxfId="22" priority="30" stopIfTrue="1">
      <formula>IF(FIND("Enter smelter details",G514),TRUE)</formula>
    </cfRule>
  </conditionalFormatting>
  <conditionalFormatting sqref="B113:B513">
    <cfRule type="expression" dxfId="21" priority="1" stopIfTrue="1">
      <formula>IF(B113="",TRUE)</formula>
    </cfRule>
  </conditionalFormatting>
  <conditionalFormatting sqref="B113:B513">
    <cfRule type="expression" dxfId="20" priority="2" stopIfTrue="1">
      <formula>IF(AND(COUNTIF(MetalSmelter,B113&amp;C113)=0,LEN(C113)&gt;0),TRUE,FALSE)</formula>
    </cfRule>
  </conditionalFormatting>
  <conditionalFormatting sqref="C113:C513">
    <cfRule type="expression" dxfId="19" priority="3" stopIfTrue="1">
      <formula>IF(AND(B113&lt;&gt;"",C113=""),TRUE)</formula>
    </cfRule>
  </conditionalFormatting>
  <conditionalFormatting sqref="D113:D513">
    <cfRule type="expression" dxfId="18" priority="4" stopIfTrue="1">
      <formula>IF(AND(LEN($C113)&gt;0,AND($C113&lt;&gt;"Smelter Not Listed",ISBLANK($D113))),1,0)</formula>
    </cfRule>
  </conditionalFormatting>
  <conditionalFormatting sqref="D113:D513">
    <cfRule type="expression" dxfId="17" priority="5" stopIfTrue="1">
      <formula>IF(AND(D113="",$C113=$X$4),TRUE)</formula>
    </cfRule>
  </conditionalFormatting>
  <conditionalFormatting sqref="D113:D513">
    <cfRule type="expression" dxfId="16" priority="6" stopIfTrue="1">
      <formula>IF(FIND("!",D113),TRUE)</formula>
    </cfRule>
  </conditionalFormatting>
  <conditionalFormatting sqref="E113:E513">
    <cfRule type="expression" dxfId="15" priority="7" stopIfTrue="1">
      <formula>IF(AND(E113="",$C113=$X$4),TRUE)</formula>
    </cfRule>
  </conditionalFormatting>
  <conditionalFormatting sqref="E113:E513">
    <cfRule type="expression" dxfId="14" priority="8" stopIfTrue="1">
      <formula>IF(FIND("!",E113),TRUE)</formula>
    </cfRule>
  </conditionalFormatting>
  <conditionalFormatting sqref="F113:F513">
    <cfRule type="expression" dxfId="13" priority="9" stopIfTrue="1">
      <formula>IF(AND(LEN($A113)&gt;0,$A113&lt;&gt;$F113),TRUE,FALSE)</formula>
    </cfRule>
  </conditionalFormatting>
  <conditionalFormatting sqref="G113:G513">
    <cfRule type="expression" dxfId="12" priority="10" stopIfTrue="1">
      <formula>IF(FIND("Enter smelter details",G113),TRUE)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75" zoomScaleNormal="75"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421" t="str">
        <f ca="1">OFFSET(L!$C$1,MATCH("Checker"&amp;ADDRESS(ROW(),COLUMN(),4),L!$A:$A,0)-1,SL,,)</f>
        <v>To ensure all required fields have been populated before submitting to your customers review form for any line items highlighted in red</v>
      </c>
      <c r="B1" s="421"/>
      <c r="C1" s="421"/>
      <c r="D1" s="119" t="str">
        <f ca="1">OFFSET(L!$C$1,MATCH("Checker"&amp;ADDRESS(ROW(),COLUMN(),4),L!$A:$A,0)-1,SL,,)</f>
        <v>Required fields remaining to be completed</v>
      </c>
      <c r="E1" s="20" t="s">
        <v>802</v>
      </c>
    </row>
    <row r="2" spans="1:10" ht="16.2">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Hiab AB</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Anna Kawecka</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anna.kawecka@hiab.com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+48 532404233</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Anna Kawecka</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anna.kawecka@hiab.com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45322</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806</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804</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803</v>
      </c>
      <c r="F38" s="93"/>
    </row>
    <row r="39" spans="1:10" ht="26.4">
      <c r="A39" s="90" t="str">
        <f ca="1">Declaration!B56</f>
        <v>Tantalum  (*)</v>
      </c>
      <c r="B39" s="267" t="str">
        <f>IF(AND($B$14="Yes",$B$19="Yes"),Declaration!D56,0)</f>
        <v>Greater than 50%</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7" t="str">
        <f>IF(AND($B$15="Yes",$B$20="Yes"),Declaration!D57,0)</f>
        <v>Greater than 50%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7" t="str">
        <f>IF(AND($B$16="Yes",$B$21="Yes"),Declaration!D58,0)</f>
        <v>Greater than 50%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7" t="str">
        <f>IF(AND($B$17="Yes",$B$22="Yes"),Declaration!D59,0)</f>
        <v>Greater than 50%</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804</v>
      </c>
      <c r="F43" s="93"/>
    </row>
    <row r="44" spans="1:10" ht="51.6">
      <c r="A44" s="90" t="str">
        <f ca="1">Declaration!B62</f>
        <v>Tantalum  (*)</v>
      </c>
      <c r="B44" s="89" t="str">
        <f>IF(AND($B$14="Yes",$B$19="Yes"),Declaration!D62,0)</f>
        <v>No</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805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5</v>
      </c>
      <c r="B56" s="89" t="str">
        <f>Declaration!G77</f>
        <v>https://www.cargotec.com/49b925/globalassets/files/sustainability/supplier-code-of-conduct/new-cargotec-business-partner-code-of-conduct_en.pdf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IF(H65=0,"","Click here to provide smelter information")</f>
        <v/>
      </c>
      <c r="E65" s="20" t="s">
        <v>1302</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IF(H66=0,"","Click here to provide smelter information")</f>
        <v/>
      </c>
      <c r="E66" s="20" t="s">
        <v>803</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IF(H67=0,"","Click here to provide smelter information")</f>
        <v/>
      </c>
      <c r="E67" s="20" t="s">
        <v>803</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IF(H68=0,"","Click here to provide smelter information")</f>
        <v/>
      </c>
      <c r="E68" s="20" t="s">
        <v>803</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2"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6" customWidth="1"/>
    <col min="2" max="2" width="39.81640625" style="279" customWidth="1"/>
    <col min="3" max="3" width="39.81640625" style="276" customWidth="1"/>
    <col min="4" max="4" width="58.81640625" style="276" customWidth="1"/>
    <col min="5" max="5" width="1.6328125" style="276" customWidth="1"/>
    <col min="6" max="6" width="9" style="276" customWidth="1"/>
    <col min="7" max="16384" width="8.81640625" style="277"/>
  </cols>
  <sheetData>
    <row r="1" spans="1:6" s="21" customFormat="1" ht="35.1" customHeight="1" thickTop="1">
      <c r="A1" s="423" t="str">
        <f ca="1">OFFSET(L!$C$1,MATCH("Product List"&amp;ADDRESS(ROW(),COLUMN(),4),L!$A:$A,0)-1,SL,,)</f>
        <v>Completion required only if reporting level "Product (or List of Products)" selected on the 'Declaration' worksheet.</v>
      </c>
      <c r="B1" s="424"/>
      <c r="C1" s="424"/>
      <c r="D1" s="424"/>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422" t="s">
        <v>894</v>
      </c>
      <c r="C4" s="422"/>
      <c r="D4" s="422"/>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3"/>
      <c r="C6" s="98"/>
      <c r="D6" s="98"/>
      <c r="E6" s="275"/>
    </row>
    <row r="7" spans="1:6" ht="15">
      <c r="A7" s="129"/>
      <c r="B7" s="273"/>
      <c r="C7" s="98"/>
      <c r="D7" s="98"/>
      <c r="E7" s="275"/>
    </row>
    <row r="8" spans="1:6" ht="15">
      <c r="A8" s="129"/>
      <c r="B8" s="273"/>
      <c r="C8" s="98"/>
      <c r="D8" s="98"/>
      <c r="E8" s="275"/>
    </row>
    <row r="9" spans="1:6" ht="15">
      <c r="A9" s="129"/>
      <c r="B9" s="273"/>
      <c r="C9" s="98"/>
      <c r="D9" s="98"/>
      <c r="E9" s="275"/>
    </row>
    <row r="10" spans="1:6" ht="15">
      <c r="A10" s="129"/>
      <c r="B10" s="273"/>
      <c r="C10" s="98"/>
      <c r="D10" s="98"/>
      <c r="E10" s="275"/>
    </row>
    <row r="11" spans="1:6" ht="15">
      <c r="A11" s="129"/>
      <c r="B11" s="273"/>
      <c r="C11" s="98"/>
      <c r="D11" s="98"/>
      <c r="E11" s="275"/>
    </row>
    <row r="12" spans="1:6" ht="15">
      <c r="A12" s="129"/>
      <c r="B12" s="273"/>
      <c r="C12" s="98"/>
      <c r="D12" s="98"/>
      <c r="E12" s="275"/>
    </row>
    <row r="13" spans="1:6" ht="15">
      <c r="A13" s="129"/>
      <c r="B13" s="273"/>
      <c r="C13" s="98"/>
      <c r="D13" s="98"/>
      <c r="E13" s="275"/>
    </row>
    <row r="14" spans="1:6" ht="15">
      <c r="A14" s="129"/>
      <c r="B14" s="273"/>
      <c r="C14" s="98"/>
      <c r="D14" s="98"/>
      <c r="E14" s="275"/>
    </row>
    <row r="15" spans="1:6" ht="15">
      <c r="A15" s="129"/>
      <c r="B15" s="273"/>
      <c r="C15" s="98"/>
      <c r="D15" s="98"/>
      <c r="E15" s="275"/>
    </row>
    <row r="16" spans="1:6" ht="15">
      <c r="A16" s="129"/>
      <c r="B16" s="273"/>
      <c r="C16" s="98"/>
      <c r="D16" s="98"/>
      <c r="E16" s="275"/>
    </row>
    <row r="17" spans="1:5" ht="15">
      <c r="A17" s="129"/>
      <c r="B17" s="273"/>
      <c r="C17" s="98"/>
      <c r="D17" s="98"/>
      <c r="E17" s="275"/>
    </row>
    <row r="18" spans="1:5" ht="15">
      <c r="A18" s="129"/>
      <c r="B18" s="273"/>
      <c r="C18" s="98"/>
      <c r="D18" s="98"/>
      <c r="E18" s="275"/>
    </row>
    <row r="19" spans="1:5" ht="15">
      <c r="A19" s="129"/>
      <c r="B19" s="273"/>
      <c r="C19" s="98"/>
      <c r="D19" s="98"/>
      <c r="E19" s="275"/>
    </row>
    <row r="20" spans="1:5" ht="15">
      <c r="A20" s="129"/>
      <c r="B20" s="273"/>
      <c r="C20" s="98"/>
      <c r="D20" s="98"/>
      <c r="E20" s="275"/>
    </row>
    <row r="21" spans="1:5" ht="15">
      <c r="A21" s="129"/>
      <c r="B21" s="273"/>
      <c r="C21" s="98"/>
      <c r="D21" s="98"/>
      <c r="E21" s="275"/>
    </row>
    <row r="22" spans="1:5" ht="15">
      <c r="A22" s="129"/>
      <c r="B22" s="273"/>
      <c r="C22" s="98"/>
      <c r="D22" s="98"/>
      <c r="E22" s="275"/>
    </row>
    <row r="23" spans="1:5" ht="15">
      <c r="A23" s="129"/>
      <c r="B23" s="273"/>
      <c r="C23" s="98"/>
      <c r="D23" s="98"/>
      <c r="E23" s="275"/>
    </row>
    <row r="24" spans="1:5" ht="15">
      <c r="A24" s="129"/>
      <c r="B24" s="273"/>
      <c r="C24" s="98"/>
      <c r="D24" s="98"/>
      <c r="E24" s="275"/>
    </row>
    <row r="25" spans="1:5" ht="15">
      <c r="A25" s="129"/>
      <c r="B25" s="273"/>
      <c r="C25" s="98"/>
      <c r="D25" s="98"/>
      <c r="E25" s="275"/>
    </row>
    <row r="26" spans="1:5" ht="15">
      <c r="A26" s="129"/>
      <c r="B26" s="273"/>
      <c r="C26" s="98"/>
      <c r="D26" s="98"/>
      <c r="E26" s="275"/>
    </row>
    <row r="27" spans="1:5" ht="15">
      <c r="A27" s="129"/>
      <c r="B27" s="273"/>
      <c r="C27" s="98"/>
      <c r="D27" s="98"/>
      <c r="E27" s="275"/>
    </row>
    <row r="28" spans="1:5" ht="15">
      <c r="A28" s="129"/>
      <c r="B28" s="273"/>
      <c r="C28" s="98"/>
      <c r="D28" s="98"/>
      <c r="E28" s="275"/>
    </row>
    <row r="29" spans="1:5" ht="15">
      <c r="A29" s="129"/>
      <c r="B29" s="273"/>
      <c r="C29" s="98"/>
      <c r="D29" s="98"/>
      <c r="E29" s="275"/>
    </row>
    <row r="30" spans="1:5" ht="15">
      <c r="A30" s="129"/>
      <c r="B30" s="273"/>
      <c r="C30" s="98"/>
      <c r="D30" s="98"/>
      <c r="E30" s="275"/>
    </row>
    <row r="31" spans="1:5" ht="15">
      <c r="A31" s="129"/>
      <c r="B31" s="273"/>
      <c r="C31" s="98"/>
      <c r="D31" s="98"/>
      <c r="E31" s="275"/>
    </row>
    <row r="32" spans="1:5" ht="15">
      <c r="A32" s="129"/>
      <c r="B32" s="273"/>
      <c r="C32" s="98"/>
      <c r="D32" s="98"/>
      <c r="E32" s="275"/>
    </row>
    <row r="33" spans="1:5" ht="15">
      <c r="A33" s="129"/>
      <c r="B33" s="273"/>
      <c r="C33" s="98"/>
      <c r="D33" s="98"/>
      <c r="E33" s="275"/>
    </row>
    <row r="34" spans="1:5" ht="15">
      <c r="A34" s="129"/>
      <c r="B34" s="273"/>
      <c r="C34" s="98"/>
      <c r="D34" s="98"/>
      <c r="E34" s="275"/>
    </row>
    <row r="35" spans="1:5" ht="15">
      <c r="A35" s="129"/>
      <c r="B35" s="273"/>
      <c r="C35" s="98"/>
      <c r="D35" s="98"/>
      <c r="E35" s="275"/>
    </row>
    <row r="36" spans="1:5" ht="15">
      <c r="A36" s="129"/>
      <c r="B36" s="273"/>
      <c r="C36" s="98"/>
      <c r="D36" s="98"/>
      <c r="E36" s="275"/>
    </row>
    <row r="37" spans="1:5" ht="15">
      <c r="A37" s="129"/>
      <c r="B37" s="273"/>
      <c r="C37" s="98"/>
      <c r="D37" s="98"/>
      <c r="E37" s="275"/>
    </row>
    <row r="38" spans="1:5" ht="15">
      <c r="A38" s="129"/>
      <c r="B38" s="273"/>
      <c r="C38" s="98"/>
      <c r="D38" s="98"/>
      <c r="E38" s="275"/>
    </row>
    <row r="39" spans="1:5" ht="15">
      <c r="A39" s="129"/>
      <c r="B39" s="273"/>
      <c r="C39" s="98"/>
      <c r="D39" s="98"/>
      <c r="E39" s="275"/>
    </row>
    <row r="40" spans="1:5" ht="15">
      <c r="A40" s="129"/>
      <c r="B40" s="273"/>
      <c r="C40" s="98"/>
      <c r="D40" s="98"/>
      <c r="E40" s="275"/>
    </row>
    <row r="41" spans="1:5" ht="15">
      <c r="A41" s="129"/>
      <c r="B41" s="273"/>
      <c r="C41" s="98"/>
      <c r="D41" s="98"/>
      <c r="E41" s="275"/>
    </row>
    <row r="42" spans="1:5" ht="15">
      <c r="A42" s="129"/>
      <c r="B42" s="273"/>
      <c r="C42" s="98"/>
      <c r="D42" s="98"/>
      <c r="E42" s="275"/>
    </row>
    <row r="43" spans="1:5" ht="15">
      <c r="A43" s="129"/>
      <c r="B43" s="273"/>
      <c r="C43" s="98"/>
      <c r="D43" s="98"/>
      <c r="E43" s="275"/>
    </row>
    <row r="44" spans="1:5" ht="15">
      <c r="A44" s="129"/>
      <c r="B44" s="273"/>
      <c r="C44" s="98"/>
      <c r="D44" s="98"/>
      <c r="E44" s="275"/>
    </row>
    <row r="45" spans="1:5" ht="15">
      <c r="A45" s="129"/>
      <c r="B45" s="273"/>
      <c r="C45" s="98"/>
      <c r="D45" s="98"/>
      <c r="E45" s="275"/>
    </row>
    <row r="46" spans="1:5" ht="15">
      <c r="A46" s="129"/>
      <c r="B46" s="273"/>
      <c r="C46" s="98"/>
      <c r="D46" s="98"/>
      <c r="E46" s="275"/>
    </row>
    <row r="47" spans="1:5" ht="15">
      <c r="A47" s="129"/>
      <c r="B47" s="273"/>
      <c r="C47" s="98"/>
      <c r="D47" s="98"/>
      <c r="E47" s="275"/>
    </row>
    <row r="48" spans="1:5" ht="15">
      <c r="A48" s="129"/>
      <c r="B48" s="273"/>
      <c r="C48" s="98"/>
      <c r="D48" s="98"/>
      <c r="E48" s="275"/>
    </row>
    <row r="49" spans="1:5" ht="15">
      <c r="A49" s="129"/>
      <c r="B49" s="273"/>
      <c r="C49" s="98"/>
      <c r="D49" s="98"/>
      <c r="E49" s="275"/>
    </row>
    <row r="50" spans="1:5" ht="15">
      <c r="A50" s="129"/>
      <c r="B50" s="273"/>
      <c r="C50" s="98"/>
      <c r="D50" s="98"/>
      <c r="E50" s="275"/>
    </row>
    <row r="51" spans="1:5" ht="15">
      <c r="A51" s="129"/>
      <c r="B51" s="273"/>
      <c r="C51" s="98"/>
      <c r="D51" s="98"/>
      <c r="E51" s="275"/>
    </row>
    <row r="52" spans="1:5" ht="15">
      <c r="A52" s="129"/>
      <c r="B52" s="273"/>
      <c r="C52" s="98"/>
      <c r="D52" s="98"/>
      <c r="E52" s="275"/>
    </row>
    <row r="53" spans="1:5" ht="15">
      <c r="A53" s="129"/>
      <c r="B53" s="273"/>
      <c r="C53" s="98"/>
      <c r="D53" s="98"/>
      <c r="E53" s="275"/>
    </row>
    <row r="54" spans="1:5" ht="15">
      <c r="A54" s="129"/>
      <c r="B54" s="273"/>
      <c r="C54" s="98"/>
      <c r="D54" s="98"/>
      <c r="E54" s="275"/>
    </row>
    <row r="55" spans="1:5" ht="15">
      <c r="A55" s="129"/>
      <c r="B55" s="273"/>
      <c r="C55" s="98"/>
      <c r="D55" s="98"/>
      <c r="E55" s="275"/>
    </row>
    <row r="56" spans="1:5" ht="15">
      <c r="A56" s="129"/>
      <c r="B56" s="273"/>
      <c r="C56" s="98"/>
      <c r="D56" s="98"/>
      <c r="E56" s="275"/>
    </row>
    <row r="57" spans="1:5" ht="15">
      <c r="A57" s="129"/>
      <c r="B57" s="273"/>
      <c r="C57" s="98"/>
      <c r="D57" s="98"/>
      <c r="E57" s="275"/>
    </row>
    <row r="58" spans="1:5" ht="15">
      <c r="A58" s="129"/>
      <c r="B58" s="273"/>
      <c r="C58" s="98"/>
      <c r="D58" s="98"/>
      <c r="E58" s="275"/>
    </row>
    <row r="59" spans="1:5" ht="15">
      <c r="A59" s="129"/>
      <c r="B59" s="273"/>
      <c r="C59" s="98"/>
      <c r="D59" s="98"/>
      <c r="E59" s="275"/>
    </row>
    <row r="60" spans="1:5" ht="15">
      <c r="A60" s="129"/>
      <c r="B60" s="273"/>
      <c r="C60" s="98"/>
      <c r="D60" s="98"/>
      <c r="E60" s="275"/>
    </row>
    <row r="61" spans="1:5" ht="15">
      <c r="A61" s="129"/>
      <c r="B61" s="273"/>
      <c r="C61" s="98"/>
      <c r="D61" s="98"/>
      <c r="E61" s="275"/>
    </row>
    <row r="62" spans="1:5" ht="15">
      <c r="A62" s="129"/>
      <c r="B62" s="273"/>
      <c r="C62" s="98"/>
      <c r="D62" s="98"/>
      <c r="E62" s="275"/>
    </row>
    <row r="63" spans="1:5" ht="15">
      <c r="A63" s="129"/>
      <c r="B63" s="273"/>
      <c r="C63" s="98"/>
      <c r="D63" s="98"/>
      <c r="E63" s="275"/>
    </row>
    <row r="64" spans="1:5" ht="15">
      <c r="A64" s="129"/>
      <c r="B64" s="273"/>
      <c r="C64" s="98"/>
      <c r="D64" s="98"/>
      <c r="E64" s="275"/>
    </row>
    <row r="65" spans="1:5" ht="15">
      <c r="A65" s="129"/>
      <c r="B65" s="273"/>
      <c r="C65" s="98"/>
      <c r="D65" s="98"/>
      <c r="E65" s="275"/>
    </row>
    <row r="66" spans="1:5" ht="15">
      <c r="A66" s="129"/>
      <c r="B66" s="273"/>
      <c r="C66" s="98"/>
      <c r="D66" s="98"/>
      <c r="E66" s="275"/>
    </row>
    <row r="67" spans="1:5" ht="15">
      <c r="A67" s="129"/>
      <c r="B67" s="273"/>
      <c r="C67" s="98"/>
      <c r="D67" s="98"/>
      <c r="E67" s="275"/>
    </row>
    <row r="68" spans="1:5" ht="15">
      <c r="A68" s="129"/>
      <c r="B68" s="273"/>
      <c r="C68" s="98"/>
      <c r="D68" s="98"/>
      <c r="E68" s="275"/>
    </row>
    <row r="69" spans="1:5" ht="15">
      <c r="A69" s="129"/>
      <c r="B69" s="273"/>
      <c r="C69" s="98"/>
      <c r="D69" s="98"/>
      <c r="E69" s="275"/>
    </row>
    <row r="70" spans="1:5" ht="15">
      <c r="A70" s="129"/>
      <c r="B70" s="273"/>
      <c r="C70" s="98"/>
      <c r="D70" s="98"/>
      <c r="E70" s="275"/>
    </row>
    <row r="71" spans="1:5" ht="15">
      <c r="A71" s="129"/>
      <c r="B71" s="273"/>
      <c r="C71" s="98"/>
      <c r="D71" s="98"/>
      <c r="E71" s="275"/>
    </row>
    <row r="72" spans="1:5" ht="15">
      <c r="A72" s="129"/>
      <c r="B72" s="273"/>
      <c r="C72" s="98"/>
      <c r="D72" s="98"/>
      <c r="E72" s="275"/>
    </row>
    <row r="73" spans="1:5" ht="15">
      <c r="A73" s="129"/>
      <c r="B73" s="273"/>
      <c r="C73" s="98"/>
      <c r="D73" s="98"/>
      <c r="E73" s="275"/>
    </row>
    <row r="74" spans="1:5" ht="15">
      <c r="A74" s="129"/>
      <c r="B74" s="273"/>
      <c r="C74" s="98"/>
      <c r="D74" s="98"/>
      <c r="E74" s="275"/>
    </row>
    <row r="75" spans="1:5" ht="15">
      <c r="A75" s="129"/>
      <c r="B75" s="273"/>
      <c r="C75" s="98"/>
      <c r="D75" s="98"/>
      <c r="E75" s="275"/>
    </row>
    <row r="76" spans="1:5" ht="15">
      <c r="A76" s="129"/>
      <c r="B76" s="273"/>
      <c r="C76" s="98"/>
      <c r="D76" s="98"/>
      <c r="E76" s="275"/>
    </row>
    <row r="77" spans="1:5" ht="15">
      <c r="A77" s="129"/>
      <c r="B77" s="273"/>
      <c r="C77" s="98"/>
      <c r="D77" s="98"/>
      <c r="E77" s="275"/>
    </row>
    <row r="78" spans="1:5" ht="15">
      <c r="A78" s="129"/>
      <c r="B78" s="273"/>
      <c r="C78" s="98"/>
      <c r="D78" s="98"/>
      <c r="E78" s="275"/>
    </row>
    <row r="79" spans="1:5" ht="15">
      <c r="A79" s="129"/>
      <c r="B79" s="273"/>
      <c r="C79" s="98"/>
      <c r="D79" s="98"/>
      <c r="E79" s="275"/>
    </row>
    <row r="80" spans="1:5" ht="15">
      <c r="A80" s="129"/>
      <c r="B80" s="273"/>
      <c r="C80" s="98"/>
      <c r="D80" s="98"/>
      <c r="E80" s="275"/>
    </row>
    <row r="81" spans="1:5" ht="15">
      <c r="A81" s="129"/>
      <c r="B81" s="273"/>
      <c r="C81" s="98"/>
      <c r="D81" s="98"/>
      <c r="E81" s="275"/>
    </row>
    <row r="82" spans="1:5" ht="15">
      <c r="A82" s="129"/>
      <c r="B82" s="273"/>
      <c r="C82" s="98"/>
      <c r="D82" s="98"/>
      <c r="E82" s="275"/>
    </row>
    <row r="83" spans="1:5" ht="15">
      <c r="A83" s="129"/>
      <c r="B83" s="273"/>
      <c r="C83" s="98"/>
      <c r="D83" s="98"/>
      <c r="E83" s="275"/>
    </row>
    <row r="84" spans="1:5" ht="15">
      <c r="A84" s="129"/>
      <c r="B84" s="273"/>
      <c r="C84" s="98"/>
      <c r="D84" s="98"/>
      <c r="E84" s="275"/>
    </row>
    <row r="85" spans="1:5" ht="15">
      <c r="A85" s="129"/>
      <c r="B85" s="273"/>
      <c r="C85" s="98"/>
      <c r="D85" s="98"/>
      <c r="E85" s="275"/>
    </row>
    <row r="86" spans="1:5" ht="15">
      <c r="A86" s="129"/>
      <c r="B86" s="273"/>
      <c r="C86" s="98"/>
      <c r="D86" s="98"/>
      <c r="E86" s="275"/>
    </row>
    <row r="87" spans="1:5" ht="15">
      <c r="A87" s="129"/>
      <c r="B87" s="273"/>
      <c r="C87" s="98"/>
      <c r="D87" s="98"/>
      <c r="E87" s="275"/>
    </row>
    <row r="88" spans="1:5" ht="15">
      <c r="A88" s="129"/>
      <c r="B88" s="273"/>
      <c r="C88" s="98"/>
      <c r="D88" s="98"/>
      <c r="E88" s="275"/>
    </row>
    <row r="89" spans="1:5" ht="15">
      <c r="A89" s="129"/>
      <c r="B89" s="273"/>
      <c r="C89" s="98"/>
      <c r="D89" s="98"/>
      <c r="E89" s="275"/>
    </row>
    <row r="90" spans="1:5" ht="15">
      <c r="A90" s="129"/>
      <c r="B90" s="273"/>
      <c r="C90" s="98"/>
      <c r="D90" s="98"/>
      <c r="E90" s="275"/>
    </row>
    <row r="91" spans="1:5" ht="15">
      <c r="A91" s="129"/>
      <c r="B91" s="273"/>
      <c r="C91" s="98"/>
      <c r="D91" s="98"/>
      <c r="E91" s="275"/>
    </row>
    <row r="92" spans="1:5" ht="15">
      <c r="A92" s="129"/>
      <c r="B92" s="273"/>
      <c r="C92" s="98"/>
      <c r="D92" s="98"/>
      <c r="E92" s="275"/>
    </row>
    <row r="93" spans="1:5" ht="15">
      <c r="A93" s="129"/>
      <c r="B93" s="273"/>
      <c r="C93" s="98"/>
      <c r="D93" s="98"/>
      <c r="E93" s="275"/>
    </row>
    <row r="94" spans="1:5" ht="15">
      <c r="A94" s="129"/>
      <c r="B94" s="273"/>
      <c r="C94" s="98"/>
      <c r="D94" s="98"/>
      <c r="E94" s="275"/>
    </row>
    <row r="95" spans="1:5" ht="15">
      <c r="A95" s="129"/>
      <c r="B95" s="273"/>
      <c r="C95" s="98"/>
      <c r="D95" s="98"/>
      <c r="E95" s="275"/>
    </row>
    <row r="96" spans="1:5" ht="15">
      <c r="A96" s="129"/>
      <c r="B96" s="273"/>
      <c r="C96" s="98"/>
      <c r="D96" s="98"/>
      <c r="E96" s="275"/>
    </row>
    <row r="97" spans="1:5" ht="15">
      <c r="A97" s="129"/>
      <c r="B97" s="273"/>
      <c r="C97" s="98"/>
      <c r="D97" s="98"/>
      <c r="E97" s="275"/>
    </row>
    <row r="98" spans="1:5" ht="15">
      <c r="A98" s="129"/>
      <c r="B98" s="273"/>
      <c r="C98" s="98"/>
      <c r="D98" s="98"/>
      <c r="E98" s="275"/>
    </row>
    <row r="99" spans="1:5" ht="15">
      <c r="A99" s="129"/>
      <c r="B99" s="273"/>
      <c r="C99" s="98"/>
      <c r="D99" s="98"/>
      <c r="E99" s="275"/>
    </row>
    <row r="100" spans="1:5" ht="15">
      <c r="A100" s="129"/>
      <c r="B100" s="273"/>
      <c r="C100" s="98"/>
      <c r="D100" s="98"/>
      <c r="E100" s="275"/>
    </row>
    <row r="101" spans="1:5" ht="15">
      <c r="A101" s="129"/>
      <c r="B101" s="273"/>
      <c r="C101" s="98"/>
      <c r="D101" s="98"/>
      <c r="E101" s="275"/>
    </row>
    <row r="102" spans="1:5" ht="15">
      <c r="A102" s="129"/>
      <c r="B102" s="273"/>
      <c r="C102" s="98"/>
      <c r="D102" s="98"/>
      <c r="E102" s="275"/>
    </row>
    <row r="103" spans="1:5" ht="15">
      <c r="A103" s="129"/>
      <c r="B103" s="273"/>
      <c r="C103" s="98"/>
      <c r="D103" s="98"/>
      <c r="E103" s="275"/>
    </row>
    <row r="104" spans="1:5" ht="15">
      <c r="A104" s="129"/>
      <c r="B104" s="273"/>
      <c r="C104" s="98"/>
      <c r="D104" s="98"/>
      <c r="E104" s="275"/>
    </row>
    <row r="105" spans="1:5" ht="15">
      <c r="A105" s="129"/>
      <c r="B105" s="273"/>
      <c r="C105" s="98"/>
      <c r="D105" s="98"/>
      <c r="E105" s="275"/>
    </row>
    <row r="106" spans="1:5" ht="15">
      <c r="A106" s="129"/>
      <c r="B106" s="273"/>
      <c r="C106" s="98"/>
      <c r="D106" s="98"/>
      <c r="E106" s="275"/>
    </row>
    <row r="107" spans="1:5" ht="15">
      <c r="A107" s="129"/>
      <c r="B107" s="273"/>
      <c r="C107" s="98"/>
      <c r="D107" s="98"/>
      <c r="E107" s="275"/>
    </row>
    <row r="108" spans="1:5" ht="15">
      <c r="A108" s="129"/>
      <c r="B108" s="273"/>
      <c r="C108" s="98"/>
      <c r="D108" s="98"/>
      <c r="E108" s="275"/>
    </row>
    <row r="109" spans="1:5" ht="15">
      <c r="A109" s="129"/>
      <c r="B109" s="273"/>
      <c r="C109" s="98"/>
      <c r="D109" s="98"/>
      <c r="E109" s="275"/>
    </row>
    <row r="110" spans="1:5" ht="15">
      <c r="A110" s="129"/>
      <c r="B110" s="273"/>
      <c r="C110" s="98"/>
      <c r="D110" s="98"/>
      <c r="E110" s="275"/>
    </row>
    <row r="111" spans="1:5" ht="15">
      <c r="A111" s="129"/>
      <c r="B111" s="273"/>
      <c r="C111" s="98"/>
      <c r="D111" s="98"/>
      <c r="E111" s="275"/>
    </row>
    <row r="112" spans="1:5" ht="15">
      <c r="A112" s="129"/>
      <c r="B112" s="273"/>
      <c r="C112" s="98"/>
      <c r="D112" s="98"/>
      <c r="E112" s="275"/>
    </row>
    <row r="113" spans="1:5" ht="15">
      <c r="A113" s="129"/>
      <c r="B113" s="273"/>
      <c r="C113" s="98"/>
      <c r="D113" s="98"/>
      <c r="E113" s="275"/>
    </row>
    <row r="114" spans="1:5" ht="15">
      <c r="A114" s="129"/>
      <c r="B114" s="273"/>
      <c r="C114" s="98"/>
      <c r="D114" s="98"/>
      <c r="E114" s="275"/>
    </row>
    <row r="115" spans="1:5" ht="15">
      <c r="A115" s="129"/>
      <c r="B115" s="273"/>
      <c r="C115" s="98"/>
      <c r="D115" s="98"/>
      <c r="E115" s="275"/>
    </row>
    <row r="116" spans="1:5" ht="15">
      <c r="A116" s="129"/>
      <c r="B116" s="273"/>
      <c r="C116" s="98"/>
      <c r="D116" s="98"/>
      <c r="E116" s="275"/>
    </row>
    <row r="117" spans="1:5" ht="15">
      <c r="A117" s="129"/>
      <c r="B117" s="273"/>
      <c r="C117" s="98"/>
      <c r="D117" s="98"/>
      <c r="E117" s="275"/>
    </row>
    <row r="118" spans="1:5" ht="15">
      <c r="A118" s="129"/>
      <c r="B118" s="273"/>
      <c r="C118" s="98"/>
      <c r="D118" s="98"/>
      <c r="E118" s="275"/>
    </row>
    <row r="119" spans="1:5" ht="15">
      <c r="A119" s="129"/>
      <c r="B119" s="273"/>
      <c r="C119" s="98"/>
      <c r="D119" s="98"/>
      <c r="E119" s="275"/>
    </row>
    <row r="120" spans="1:5" ht="15">
      <c r="A120" s="129"/>
      <c r="B120" s="273"/>
      <c r="C120" s="98"/>
      <c r="D120" s="98"/>
      <c r="E120" s="275"/>
    </row>
    <row r="121" spans="1:5" ht="15">
      <c r="A121" s="129"/>
      <c r="B121" s="273"/>
      <c r="C121" s="98"/>
      <c r="D121" s="98"/>
      <c r="E121" s="275"/>
    </row>
    <row r="122" spans="1:5" ht="15">
      <c r="A122" s="129"/>
      <c r="B122" s="273"/>
      <c r="C122" s="98"/>
      <c r="D122" s="98"/>
      <c r="E122" s="275"/>
    </row>
    <row r="123" spans="1:5" ht="15">
      <c r="A123" s="129"/>
      <c r="B123" s="273"/>
      <c r="C123" s="98"/>
      <c r="D123" s="98"/>
      <c r="E123" s="275"/>
    </row>
    <row r="124" spans="1:5" ht="15">
      <c r="A124" s="129"/>
      <c r="B124" s="273"/>
      <c r="C124" s="98"/>
      <c r="D124" s="98"/>
      <c r="E124" s="275"/>
    </row>
    <row r="125" spans="1:5" ht="15">
      <c r="A125" s="129"/>
      <c r="B125" s="273"/>
      <c r="C125" s="98"/>
      <c r="D125" s="98"/>
      <c r="E125" s="275"/>
    </row>
    <row r="126" spans="1:5" ht="15">
      <c r="A126" s="129"/>
      <c r="B126" s="273"/>
      <c r="C126" s="98"/>
      <c r="D126" s="98"/>
      <c r="E126" s="275"/>
    </row>
    <row r="127" spans="1:5" ht="15">
      <c r="A127" s="129"/>
      <c r="B127" s="273"/>
      <c r="C127" s="98"/>
      <c r="D127" s="98"/>
      <c r="E127" s="275"/>
    </row>
    <row r="128" spans="1:5" ht="15">
      <c r="A128" s="129"/>
      <c r="B128" s="273"/>
      <c r="C128" s="98"/>
      <c r="D128" s="98"/>
      <c r="E128" s="275"/>
    </row>
    <row r="129" spans="1:5" ht="15">
      <c r="A129" s="129"/>
      <c r="B129" s="273"/>
      <c r="C129" s="98"/>
      <c r="D129" s="98"/>
      <c r="E129" s="275"/>
    </row>
    <row r="130" spans="1:5" ht="15">
      <c r="A130" s="129"/>
      <c r="B130" s="273"/>
      <c r="C130" s="98"/>
      <c r="D130" s="98"/>
      <c r="E130" s="275"/>
    </row>
    <row r="131" spans="1:5" ht="15">
      <c r="A131" s="129"/>
      <c r="B131" s="273"/>
      <c r="C131" s="98"/>
      <c r="D131" s="98"/>
      <c r="E131" s="275"/>
    </row>
    <row r="132" spans="1:5" ht="15">
      <c r="A132" s="129"/>
      <c r="B132" s="273"/>
      <c r="C132" s="98"/>
      <c r="D132" s="98"/>
      <c r="E132" s="275"/>
    </row>
    <row r="133" spans="1:5" ht="15">
      <c r="A133" s="129"/>
      <c r="B133" s="273"/>
      <c r="C133" s="98"/>
      <c r="D133" s="98"/>
      <c r="E133" s="275"/>
    </row>
    <row r="134" spans="1:5" ht="15">
      <c r="A134" s="129"/>
      <c r="B134" s="273"/>
      <c r="C134" s="98"/>
      <c r="D134" s="98"/>
      <c r="E134" s="275"/>
    </row>
    <row r="135" spans="1:5" ht="15">
      <c r="A135" s="129"/>
      <c r="B135" s="273"/>
      <c r="C135" s="98"/>
      <c r="D135" s="98"/>
      <c r="E135" s="275"/>
    </row>
    <row r="136" spans="1:5" ht="15">
      <c r="A136" s="129"/>
      <c r="B136" s="273"/>
      <c r="C136" s="98"/>
      <c r="D136" s="98"/>
      <c r="E136" s="275"/>
    </row>
    <row r="137" spans="1:5" ht="15">
      <c r="A137" s="129"/>
      <c r="B137" s="273"/>
      <c r="C137" s="98"/>
      <c r="D137" s="98"/>
      <c r="E137" s="275"/>
    </row>
    <row r="138" spans="1:5" ht="15">
      <c r="A138" s="129"/>
      <c r="B138" s="273"/>
      <c r="C138" s="98"/>
      <c r="D138" s="98"/>
      <c r="E138" s="275"/>
    </row>
    <row r="139" spans="1:5" ht="15">
      <c r="A139" s="129"/>
      <c r="B139" s="273"/>
      <c r="C139" s="98"/>
      <c r="D139" s="98"/>
      <c r="E139" s="275"/>
    </row>
    <row r="140" spans="1:5" ht="15">
      <c r="A140" s="129"/>
      <c r="B140" s="273"/>
      <c r="C140" s="98"/>
      <c r="D140" s="98"/>
      <c r="E140" s="275"/>
    </row>
    <row r="141" spans="1:5" ht="15">
      <c r="A141" s="129"/>
      <c r="B141" s="273"/>
      <c r="C141" s="98"/>
      <c r="D141" s="98"/>
      <c r="E141" s="275"/>
    </row>
    <row r="142" spans="1:5" ht="15">
      <c r="A142" s="129"/>
      <c r="B142" s="273"/>
      <c r="C142" s="98"/>
      <c r="D142" s="98"/>
      <c r="E142" s="275"/>
    </row>
    <row r="143" spans="1:5" ht="15">
      <c r="A143" s="129"/>
      <c r="B143" s="273"/>
      <c r="C143" s="98"/>
      <c r="D143" s="98"/>
      <c r="E143" s="275"/>
    </row>
    <row r="144" spans="1:5" ht="15">
      <c r="A144" s="129"/>
      <c r="B144" s="273"/>
      <c r="C144" s="98"/>
      <c r="D144" s="98"/>
      <c r="E144" s="275"/>
    </row>
    <row r="145" spans="1:5" ht="15">
      <c r="A145" s="129"/>
      <c r="B145" s="273"/>
      <c r="C145" s="98"/>
      <c r="D145" s="98"/>
      <c r="E145" s="275"/>
    </row>
    <row r="146" spans="1:5" ht="15">
      <c r="A146" s="129"/>
      <c r="B146" s="273"/>
      <c r="C146" s="98"/>
      <c r="D146" s="98"/>
      <c r="E146" s="275"/>
    </row>
    <row r="147" spans="1:5" ht="15">
      <c r="A147" s="129"/>
      <c r="B147" s="273"/>
      <c r="C147" s="98"/>
      <c r="D147" s="98"/>
      <c r="E147" s="275"/>
    </row>
    <row r="148" spans="1:5" ht="15">
      <c r="A148" s="129"/>
      <c r="B148" s="273"/>
      <c r="C148" s="98"/>
      <c r="D148" s="98"/>
      <c r="E148" s="275"/>
    </row>
    <row r="149" spans="1:5" ht="15">
      <c r="A149" s="129"/>
      <c r="B149" s="273"/>
      <c r="C149" s="98"/>
      <c r="D149" s="98"/>
      <c r="E149" s="275"/>
    </row>
    <row r="150" spans="1:5" ht="15">
      <c r="A150" s="129"/>
      <c r="B150" s="273"/>
      <c r="C150" s="98"/>
      <c r="D150" s="98"/>
      <c r="E150" s="275"/>
    </row>
    <row r="151" spans="1:5" ht="15">
      <c r="A151" s="129"/>
      <c r="B151" s="273"/>
      <c r="C151" s="98"/>
      <c r="D151" s="98"/>
      <c r="E151" s="275"/>
    </row>
    <row r="152" spans="1:5" ht="15">
      <c r="A152" s="129"/>
      <c r="B152" s="273"/>
      <c r="C152" s="98"/>
      <c r="D152" s="98"/>
      <c r="E152" s="275"/>
    </row>
    <row r="153" spans="1:5" ht="15">
      <c r="A153" s="129"/>
      <c r="B153" s="273"/>
      <c r="C153" s="98"/>
      <c r="D153" s="98"/>
      <c r="E153" s="275"/>
    </row>
    <row r="154" spans="1:5" ht="15">
      <c r="A154" s="129"/>
      <c r="B154" s="273"/>
      <c r="C154" s="98"/>
      <c r="D154" s="98"/>
      <c r="E154" s="275"/>
    </row>
    <row r="155" spans="1:5" ht="15">
      <c r="A155" s="129"/>
      <c r="B155" s="273"/>
      <c r="C155" s="98"/>
      <c r="D155" s="98"/>
      <c r="E155" s="275"/>
    </row>
    <row r="156" spans="1:5" ht="15">
      <c r="A156" s="129"/>
      <c r="B156" s="273"/>
      <c r="C156" s="98"/>
      <c r="D156" s="98"/>
      <c r="E156" s="275"/>
    </row>
    <row r="157" spans="1:5" ht="15">
      <c r="A157" s="129"/>
      <c r="B157" s="273"/>
      <c r="C157" s="98"/>
      <c r="D157" s="98"/>
      <c r="E157" s="275"/>
    </row>
    <row r="158" spans="1:5" ht="15">
      <c r="A158" s="129"/>
      <c r="B158" s="273"/>
      <c r="C158" s="98"/>
      <c r="D158" s="98"/>
      <c r="E158" s="275"/>
    </row>
    <row r="159" spans="1:5" ht="15">
      <c r="A159" s="129"/>
      <c r="B159" s="273"/>
      <c r="C159" s="98"/>
      <c r="D159" s="98"/>
      <c r="E159" s="275"/>
    </row>
    <row r="160" spans="1:5" ht="15">
      <c r="A160" s="129"/>
      <c r="B160" s="273"/>
      <c r="C160" s="98"/>
      <c r="D160" s="98"/>
      <c r="E160" s="275"/>
    </row>
    <row r="161" spans="1:5" ht="15">
      <c r="A161" s="129"/>
      <c r="B161" s="273"/>
      <c r="C161" s="98"/>
      <c r="D161" s="98"/>
      <c r="E161" s="275"/>
    </row>
    <row r="162" spans="1:5" ht="15">
      <c r="A162" s="129"/>
      <c r="B162" s="273"/>
      <c r="C162" s="98"/>
      <c r="D162" s="98"/>
      <c r="E162" s="275"/>
    </row>
    <row r="163" spans="1:5" ht="15">
      <c r="A163" s="129"/>
      <c r="B163" s="273"/>
      <c r="C163" s="98"/>
      <c r="D163" s="98"/>
      <c r="E163" s="275"/>
    </row>
    <row r="164" spans="1:5" ht="15">
      <c r="A164" s="129"/>
      <c r="B164" s="273"/>
      <c r="C164" s="98"/>
      <c r="D164" s="98"/>
      <c r="E164" s="275"/>
    </row>
    <row r="165" spans="1:5" ht="15">
      <c r="A165" s="129"/>
      <c r="B165" s="273"/>
      <c r="C165" s="98"/>
      <c r="D165" s="98"/>
      <c r="E165" s="275"/>
    </row>
    <row r="166" spans="1:5" ht="15">
      <c r="A166" s="129"/>
      <c r="B166" s="273"/>
      <c r="C166" s="98"/>
      <c r="D166" s="98"/>
      <c r="E166" s="275"/>
    </row>
    <row r="167" spans="1:5" ht="15">
      <c r="A167" s="129"/>
      <c r="B167" s="273"/>
      <c r="C167" s="98"/>
      <c r="D167" s="98"/>
      <c r="E167" s="275"/>
    </row>
    <row r="168" spans="1:5" ht="15">
      <c r="A168" s="129"/>
      <c r="B168" s="273"/>
      <c r="C168" s="98"/>
      <c r="D168" s="98"/>
      <c r="E168" s="275"/>
    </row>
    <row r="169" spans="1:5" ht="15">
      <c r="A169" s="129"/>
      <c r="B169" s="273"/>
      <c r="C169" s="98"/>
      <c r="D169" s="98"/>
      <c r="E169" s="275"/>
    </row>
    <row r="170" spans="1:5" ht="15">
      <c r="A170" s="129"/>
      <c r="B170" s="273"/>
      <c r="C170" s="98"/>
      <c r="D170" s="98"/>
      <c r="E170" s="275"/>
    </row>
    <row r="171" spans="1:5" ht="15">
      <c r="A171" s="129"/>
      <c r="B171" s="273"/>
      <c r="C171" s="98"/>
      <c r="D171" s="98"/>
      <c r="E171" s="275"/>
    </row>
    <row r="172" spans="1:5" ht="15">
      <c r="A172" s="129"/>
      <c r="B172" s="273"/>
      <c r="C172" s="98"/>
      <c r="D172" s="98"/>
      <c r="E172" s="275"/>
    </row>
    <row r="173" spans="1:5" ht="15">
      <c r="A173" s="129"/>
      <c r="B173" s="273"/>
      <c r="C173" s="98"/>
      <c r="D173" s="98"/>
      <c r="E173" s="275"/>
    </row>
    <row r="174" spans="1:5" ht="15">
      <c r="A174" s="129"/>
      <c r="B174" s="273"/>
      <c r="C174" s="98"/>
      <c r="D174" s="98"/>
      <c r="E174" s="275"/>
    </row>
    <row r="175" spans="1:5" ht="15">
      <c r="A175" s="129"/>
      <c r="B175" s="273"/>
      <c r="C175" s="98"/>
      <c r="D175" s="98"/>
      <c r="E175" s="275"/>
    </row>
    <row r="176" spans="1:5" ht="15">
      <c r="A176" s="129"/>
      <c r="B176" s="273"/>
      <c r="C176" s="98"/>
      <c r="D176" s="98"/>
      <c r="E176" s="275"/>
    </row>
    <row r="177" spans="1:5" ht="15">
      <c r="A177" s="129"/>
      <c r="B177" s="273"/>
      <c r="C177" s="98"/>
      <c r="D177" s="98"/>
      <c r="E177" s="275"/>
    </row>
    <row r="178" spans="1:5" ht="15">
      <c r="A178" s="129"/>
      <c r="B178" s="273"/>
      <c r="C178" s="98"/>
      <c r="D178" s="98"/>
      <c r="E178" s="275"/>
    </row>
    <row r="179" spans="1:5" ht="15">
      <c r="A179" s="129"/>
      <c r="B179" s="273"/>
      <c r="C179" s="98"/>
      <c r="D179" s="98"/>
      <c r="E179" s="275"/>
    </row>
    <row r="180" spans="1:5" ht="15">
      <c r="A180" s="129"/>
      <c r="B180" s="273"/>
      <c r="C180" s="98"/>
      <c r="D180" s="98"/>
      <c r="E180" s="275"/>
    </row>
    <row r="181" spans="1:5" ht="15">
      <c r="A181" s="129"/>
      <c r="B181" s="273"/>
      <c r="C181" s="98"/>
      <c r="D181" s="98"/>
      <c r="E181" s="275"/>
    </row>
    <row r="182" spans="1:5" ht="15">
      <c r="A182" s="129"/>
      <c r="B182" s="273"/>
      <c r="C182" s="98"/>
      <c r="D182" s="98"/>
      <c r="E182" s="275"/>
    </row>
    <row r="183" spans="1:5" ht="15">
      <c r="A183" s="129"/>
      <c r="B183" s="273"/>
      <c r="C183" s="98"/>
      <c r="D183" s="98"/>
      <c r="E183" s="275"/>
    </row>
    <row r="184" spans="1:5" ht="15">
      <c r="A184" s="129"/>
      <c r="B184" s="273"/>
      <c r="C184" s="98"/>
      <c r="D184" s="98"/>
      <c r="E184" s="275"/>
    </row>
    <row r="185" spans="1:5" ht="15">
      <c r="A185" s="129"/>
      <c r="B185" s="273"/>
      <c r="C185" s="98"/>
      <c r="D185" s="98"/>
      <c r="E185" s="275"/>
    </row>
    <row r="186" spans="1:5" ht="15">
      <c r="A186" s="129"/>
      <c r="B186" s="273"/>
      <c r="C186" s="98"/>
      <c r="D186" s="98"/>
      <c r="E186" s="275"/>
    </row>
    <row r="187" spans="1:5" ht="15">
      <c r="A187" s="129"/>
      <c r="B187" s="273"/>
      <c r="C187" s="98"/>
      <c r="D187" s="98"/>
      <c r="E187" s="275"/>
    </row>
    <row r="188" spans="1:5" ht="15">
      <c r="A188" s="129"/>
      <c r="B188" s="273"/>
      <c r="C188" s="98"/>
      <c r="D188" s="98"/>
      <c r="E188" s="275"/>
    </row>
    <row r="189" spans="1:5" ht="15">
      <c r="A189" s="129"/>
      <c r="B189" s="273"/>
      <c r="C189" s="98"/>
      <c r="D189" s="98"/>
      <c r="E189" s="275"/>
    </row>
    <row r="190" spans="1:5" ht="15">
      <c r="A190" s="129"/>
      <c r="B190" s="273"/>
      <c r="C190" s="98"/>
      <c r="D190" s="98"/>
      <c r="E190" s="275"/>
    </row>
    <row r="191" spans="1:5" ht="15">
      <c r="A191" s="129"/>
      <c r="B191" s="273"/>
      <c r="C191" s="98"/>
      <c r="D191" s="98"/>
      <c r="E191" s="275"/>
    </row>
    <row r="192" spans="1:5" ht="15">
      <c r="A192" s="129"/>
      <c r="B192" s="273"/>
      <c r="C192" s="98"/>
      <c r="D192" s="98"/>
      <c r="E192" s="275"/>
    </row>
    <row r="193" spans="1:5" ht="15">
      <c r="A193" s="129"/>
      <c r="B193" s="273"/>
      <c r="C193" s="98"/>
      <c r="D193" s="98"/>
      <c r="E193" s="275"/>
    </row>
    <row r="194" spans="1:5" ht="15">
      <c r="A194" s="129"/>
      <c r="B194" s="273"/>
      <c r="C194" s="98"/>
      <c r="D194" s="98"/>
      <c r="E194" s="275"/>
    </row>
    <row r="195" spans="1:5" ht="15">
      <c r="A195" s="129"/>
      <c r="B195" s="273"/>
      <c r="C195" s="98"/>
      <c r="D195" s="98"/>
      <c r="E195" s="275"/>
    </row>
    <row r="196" spans="1:5" ht="15">
      <c r="A196" s="129"/>
      <c r="B196" s="273"/>
      <c r="C196" s="98"/>
      <c r="D196" s="98"/>
      <c r="E196" s="275"/>
    </row>
    <row r="197" spans="1:5" ht="15">
      <c r="A197" s="129"/>
      <c r="B197" s="273"/>
      <c r="C197" s="98"/>
      <c r="D197" s="98"/>
      <c r="E197" s="275"/>
    </row>
    <row r="198" spans="1:5" ht="15">
      <c r="A198" s="129"/>
      <c r="B198" s="273"/>
      <c r="C198" s="98"/>
      <c r="D198" s="98"/>
      <c r="E198" s="275"/>
    </row>
    <row r="199" spans="1:5" ht="15">
      <c r="A199" s="129"/>
      <c r="B199" s="273"/>
      <c r="C199" s="98"/>
      <c r="D199" s="98"/>
      <c r="E199" s="275"/>
    </row>
    <row r="200" spans="1:5" ht="15">
      <c r="A200" s="129"/>
      <c r="B200" s="273"/>
      <c r="C200" s="98"/>
      <c r="D200" s="98"/>
      <c r="E200" s="275"/>
    </row>
    <row r="201" spans="1:5" ht="15">
      <c r="A201" s="129"/>
      <c r="B201" s="273"/>
      <c r="C201" s="98"/>
      <c r="D201" s="98"/>
      <c r="E201" s="275"/>
    </row>
    <row r="202" spans="1:5" ht="15">
      <c r="A202" s="129"/>
      <c r="B202" s="273"/>
      <c r="C202" s="98"/>
      <c r="D202" s="98"/>
      <c r="E202" s="275"/>
    </row>
    <row r="203" spans="1:5" ht="15">
      <c r="A203" s="129"/>
      <c r="B203" s="273"/>
      <c r="C203" s="98"/>
      <c r="D203" s="98"/>
      <c r="E203" s="275"/>
    </row>
    <row r="204" spans="1:5" ht="15">
      <c r="A204" s="129"/>
      <c r="B204" s="273"/>
      <c r="C204" s="98"/>
      <c r="D204" s="98"/>
      <c r="E204" s="275"/>
    </row>
    <row r="205" spans="1:5" ht="15">
      <c r="A205" s="129"/>
      <c r="B205" s="273"/>
      <c r="C205" s="98"/>
      <c r="D205" s="98"/>
      <c r="E205" s="275"/>
    </row>
    <row r="206" spans="1:5" ht="15">
      <c r="A206" s="129"/>
      <c r="B206" s="273"/>
      <c r="C206" s="98"/>
      <c r="D206" s="98"/>
      <c r="E206" s="275"/>
    </row>
    <row r="207" spans="1:5" ht="15">
      <c r="A207" s="129"/>
      <c r="B207" s="273"/>
      <c r="C207" s="98"/>
      <c r="D207" s="98"/>
      <c r="E207" s="275"/>
    </row>
    <row r="208" spans="1:5" ht="15">
      <c r="A208" s="129"/>
      <c r="B208" s="273"/>
      <c r="C208" s="98"/>
      <c r="D208" s="98"/>
      <c r="E208" s="275"/>
    </row>
    <row r="209" spans="1:5" ht="15">
      <c r="A209" s="129"/>
      <c r="B209" s="273"/>
      <c r="C209" s="98"/>
      <c r="D209" s="98"/>
      <c r="E209" s="275"/>
    </row>
    <row r="210" spans="1:5" ht="15">
      <c r="A210" s="129"/>
      <c r="B210" s="273"/>
      <c r="C210" s="98"/>
      <c r="D210" s="98"/>
      <c r="E210" s="275"/>
    </row>
    <row r="211" spans="1:5" ht="15">
      <c r="A211" s="129"/>
      <c r="B211" s="273"/>
      <c r="C211" s="98"/>
      <c r="D211" s="98"/>
      <c r="E211" s="275"/>
    </row>
    <row r="212" spans="1:5" ht="15">
      <c r="A212" s="129"/>
      <c r="B212" s="273"/>
      <c r="C212" s="98"/>
      <c r="D212" s="98"/>
      <c r="E212" s="275"/>
    </row>
    <row r="213" spans="1:5" ht="15">
      <c r="A213" s="129"/>
      <c r="B213" s="273"/>
      <c r="C213" s="98"/>
      <c r="D213" s="98"/>
      <c r="E213" s="275"/>
    </row>
    <row r="214" spans="1:5" ht="15">
      <c r="A214" s="129"/>
      <c r="B214" s="273"/>
      <c r="C214" s="98"/>
      <c r="D214" s="98"/>
      <c r="E214" s="275"/>
    </row>
    <row r="215" spans="1:5" ht="15">
      <c r="A215" s="129"/>
      <c r="B215" s="273"/>
      <c r="C215" s="98"/>
      <c r="D215" s="98"/>
      <c r="E215" s="275"/>
    </row>
    <row r="216" spans="1:5" ht="15">
      <c r="A216" s="129"/>
      <c r="B216" s="273"/>
      <c r="C216" s="98"/>
      <c r="D216" s="98"/>
      <c r="E216" s="275"/>
    </row>
    <row r="217" spans="1:5" ht="15">
      <c r="A217" s="129"/>
      <c r="B217" s="273"/>
      <c r="C217" s="98"/>
      <c r="D217" s="98"/>
      <c r="E217" s="275"/>
    </row>
    <row r="218" spans="1:5" ht="15">
      <c r="A218" s="129"/>
      <c r="B218" s="273"/>
      <c r="C218" s="98"/>
      <c r="D218" s="98"/>
      <c r="E218" s="275"/>
    </row>
    <row r="219" spans="1:5" ht="15">
      <c r="A219" s="129"/>
      <c r="B219" s="273"/>
      <c r="C219" s="98"/>
      <c r="D219" s="98"/>
      <c r="E219" s="275"/>
    </row>
    <row r="220" spans="1:5" ht="15">
      <c r="A220" s="129"/>
      <c r="B220" s="273"/>
      <c r="C220" s="98"/>
      <c r="D220" s="98"/>
      <c r="E220" s="275"/>
    </row>
    <row r="221" spans="1:5" ht="15">
      <c r="A221" s="129"/>
      <c r="B221" s="273"/>
      <c r="C221" s="98"/>
      <c r="D221" s="98"/>
      <c r="E221" s="275"/>
    </row>
    <row r="222" spans="1:5" ht="15">
      <c r="A222" s="129"/>
      <c r="B222" s="273"/>
      <c r="C222" s="98"/>
      <c r="D222" s="98"/>
      <c r="E222" s="275"/>
    </row>
    <row r="223" spans="1:5" ht="15">
      <c r="A223" s="129"/>
      <c r="B223" s="273"/>
      <c r="C223" s="98"/>
      <c r="D223" s="98"/>
      <c r="E223" s="275"/>
    </row>
    <row r="224" spans="1:5" ht="15">
      <c r="A224" s="129"/>
      <c r="B224" s="273"/>
      <c r="C224" s="98"/>
      <c r="D224" s="98"/>
      <c r="E224" s="275"/>
    </row>
    <row r="225" spans="1:5" ht="15">
      <c r="A225" s="129"/>
      <c r="B225" s="273"/>
      <c r="C225" s="98"/>
      <c r="D225" s="98"/>
      <c r="E225" s="275"/>
    </row>
    <row r="226" spans="1:5" ht="15">
      <c r="A226" s="129"/>
      <c r="B226" s="273"/>
      <c r="C226" s="98"/>
      <c r="D226" s="98"/>
      <c r="E226" s="275"/>
    </row>
    <row r="227" spans="1:5" ht="15">
      <c r="A227" s="129"/>
      <c r="B227" s="273"/>
      <c r="C227" s="98"/>
      <c r="D227" s="98"/>
      <c r="E227" s="275"/>
    </row>
    <row r="228" spans="1:5" ht="15">
      <c r="A228" s="129"/>
      <c r="B228" s="273"/>
      <c r="C228" s="98"/>
      <c r="D228" s="98"/>
      <c r="E228" s="275"/>
    </row>
    <row r="229" spans="1:5" ht="15">
      <c r="A229" s="129"/>
      <c r="B229" s="273"/>
      <c r="C229" s="98"/>
      <c r="D229" s="98"/>
      <c r="E229" s="275"/>
    </row>
    <row r="230" spans="1:5" ht="15">
      <c r="A230" s="129"/>
      <c r="B230" s="273"/>
      <c r="C230" s="98"/>
      <c r="D230" s="98"/>
      <c r="E230" s="275"/>
    </row>
    <row r="231" spans="1:5" ht="15">
      <c r="A231" s="129"/>
      <c r="B231" s="273"/>
      <c r="C231" s="98"/>
      <c r="D231" s="98"/>
      <c r="E231" s="275"/>
    </row>
    <row r="232" spans="1:5" ht="15">
      <c r="A232" s="129"/>
      <c r="B232" s="273"/>
      <c r="C232" s="98"/>
      <c r="D232" s="98"/>
      <c r="E232" s="275"/>
    </row>
    <row r="233" spans="1:5" ht="15">
      <c r="A233" s="129"/>
      <c r="B233" s="273"/>
      <c r="C233" s="98"/>
      <c r="D233" s="98"/>
      <c r="E233" s="275"/>
    </row>
    <row r="234" spans="1:5" ht="15">
      <c r="A234" s="129"/>
      <c r="B234" s="273"/>
      <c r="C234" s="98"/>
      <c r="D234" s="98"/>
      <c r="E234" s="275"/>
    </row>
    <row r="235" spans="1:5" ht="15">
      <c r="A235" s="129"/>
      <c r="B235" s="273"/>
      <c r="C235" s="98"/>
      <c r="D235" s="98"/>
      <c r="E235" s="275"/>
    </row>
    <row r="236" spans="1:5" ht="15">
      <c r="A236" s="129"/>
      <c r="B236" s="273"/>
      <c r="C236" s="98"/>
      <c r="D236" s="98"/>
      <c r="E236" s="275"/>
    </row>
    <row r="237" spans="1:5" ht="15">
      <c r="A237" s="129"/>
      <c r="B237" s="273"/>
      <c r="C237" s="98"/>
      <c r="D237" s="98"/>
      <c r="E237" s="275"/>
    </row>
    <row r="238" spans="1:5" ht="15">
      <c r="A238" s="129"/>
      <c r="B238" s="273"/>
      <c r="C238" s="98"/>
      <c r="D238" s="98"/>
      <c r="E238" s="275"/>
    </row>
    <row r="239" spans="1:5" ht="15">
      <c r="A239" s="129"/>
      <c r="B239" s="273"/>
      <c r="C239" s="98"/>
      <c r="D239" s="98"/>
      <c r="E239" s="275"/>
    </row>
    <row r="240" spans="1:5" ht="15">
      <c r="A240" s="129"/>
      <c r="B240" s="273"/>
      <c r="C240" s="98"/>
      <c r="D240" s="98"/>
      <c r="E240" s="275"/>
    </row>
    <row r="241" spans="1:5" ht="15">
      <c r="A241" s="129"/>
      <c r="B241" s="273"/>
      <c r="C241" s="98"/>
      <c r="D241" s="98"/>
      <c r="E241" s="275"/>
    </row>
    <row r="242" spans="1:5" ht="15">
      <c r="A242" s="129"/>
      <c r="B242" s="273"/>
      <c r="C242" s="98"/>
      <c r="D242" s="98"/>
      <c r="E242" s="275"/>
    </row>
    <row r="243" spans="1:5" ht="15">
      <c r="A243" s="129"/>
      <c r="B243" s="273"/>
      <c r="C243" s="98"/>
      <c r="D243" s="98"/>
      <c r="E243" s="275"/>
    </row>
    <row r="244" spans="1:5" ht="15">
      <c r="A244" s="129"/>
      <c r="B244" s="273"/>
      <c r="C244" s="98"/>
      <c r="D244" s="98"/>
      <c r="E244" s="275"/>
    </row>
    <row r="245" spans="1:5" ht="15">
      <c r="A245" s="129"/>
      <c r="B245" s="273"/>
      <c r="C245" s="98"/>
      <c r="D245" s="98"/>
      <c r="E245" s="275"/>
    </row>
    <row r="246" spans="1:5" ht="15">
      <c r="A246" s="129"/>
      <c r="B246" s="273"/>
      <c r="C246" s="98"/>
      <c r="D246" s="98"/>
      <c r="E246" s="275"/>
    </row>
    <row r="247" spans="1:5" ht="15">
      <c r="A247" s="129"/>
      <c r="B247" s="273"/>
      <c r="C247" s="98"/>
      <c r="D247" s="98"/>
      <c r="E247" s="275"/>
    </row>
    <row r="248" spans="1:5" ht="15">
      <c r="A248" s="129"/>
      <c r="B248" s="273"/>
      <c r="C248" s="98"/>
      <c r="D248" s="98"/>
      <c r="E248" s="275"/>
    </row>
    <row r="249" spans="1:5" ht="15">
      <c r="A249" s="129"/>
      <c r="B249" s="273"/>
      <c r="C249" s="98"/>
      <c r="D249" s="98"/>
      <c r="E249" s="275"/>
    </row>
    <row r="250" spans="1:5" ht="15">
      <c r="A250" s="129"/>
      <c r="B250" s="273"/>
      <c r="C250" s="98"/>
      <c r="D250" s="98"/>
      <c r="E250" s="275"/>
    </row>
    <row r="251" spans="1:5" ht="15">
      <c r="A251" s="129"/>
      <c r="B251" s="273"/>
      <c r="C251" s="98"/>
      <c r="D251" s="98"/>
      <c r="E251" s="275"/>
    </row>
    <row r="252" spans="1:5" ht="15">
      <c r="A252" s="129"/>
      <c r="B252" s="273"/>
      <c r="C252" s="98"/>
      <c r="D252" s="98"/>
      <c r="E252" s="275"/>
    </row>
    <row r="253" spans="1:5" ht="15">
      <c r="A253" s="129"/>
      <c r="B253" s="273"/>
      <c r="C253" s="98"/>
      <c r="D253" s="98"/>
      <c r="E253" s="275"/>
    </row>
    <row r="254" spans="1:5" ht="15">
      <c r="A254" s="129"/>
      <c r="B254" s="273"/>
      <c r="C254" s="98"/>
      <c r="D254" s="98"/>
      <c r="E254" s="275"/>
    </row>
    <row r="255" spans="1:5" ht="15">
      <c r="A255" s="129"/>
      <c r="B255" s="273"/>
      <c r="C255" s="98"/>
      <c r="D255" s="98"/>
      <c r="E255" s="275"/>
    </row>
    <row r="256" spans="1:5" ht="15">
      <c r="A256" s="129"/>
      <c r="B256" s="273"/>
      <c r="C256" s="98"/>
      <c r="D256" s="98"/>
      <c r="E256" s="275"/>
    </row>
    <row r="257" spans="1:5" ht="15">
      <c r="A257" s="129"/>
      <c r="B257" s="273"/>
      <c r="C257" s="98"/>
      <c r="D257" s="98"/>
      <c r="E257" s="275"/>
    </row>
    <row r="258" spans="1:5" ht="15">
      <c r="A258" s="129"/>
      <c r="B258" s="273"/>
      <c r="C258" s="98"/>
      <c r="D258" s="98"/>
      <c r="E258" s="275"/>
    </row>
    <row r="259" spans="1:5" ht="15">
      <c r="A259" s="129"/>
      <c r="B259" s="273"/>
      <c r="C259" s="98"/>
      <c r="D259" s="98"/>
      <c r="E259" s="275"/>
    </row>
    <row r="260" spans="1:5" ht="15">
      <c r="A260" s="129"/>
      <c r="B260" s="273"/>
      <c r="C260" s="98"/>
      <c r="D260" s="98"/>
      <c r="E260" s="275"/>
    </row>
    <row r="261" spans="1:5" ht="15">
      <c r="A261" s="129"/>
      <c r="B261" s="273"/>
      <c r="C261" s="98"/>
      <c r="D261" s="98"/>
      <c r="E261" s="275"/>
    </row>
    <row r="262" spans="1:5" ht="15">
      <c r="A262" s="129"/>
      <c r="B262" s="273"/>
      <c r="C262" s="98"/>
      <c r="D262" s="98"/>
      <c r="E262" s="275"/>
    </row>
    <row r="263" spans="1:5" ht="15">
      <c r="A263" s="129"/>
      <c r="B263" s="273"/>
      <c r="C263" s="98"/>
      <c r="D263" s="98"/>
      <c r="E263" s="275"/>
    </row>
    <row r="264" spans="1:5" ht="15">
      <c r="A264" s="129"/>
      <c r="B264" s="273"/>
      <c r="C264" s="98"/>
      <c r="D264" s="98"/>
      <c r="E264" s="275"/>
    </row>
    <row r="265" spans="1:5" ht="15">
      <c r="A265" s="129"/>
      <c r="B265" s="273"/>
      <c r="C265" s="98"/>
      <c r="D265" s="98"/>
      <c r="E265" s="275"/>
    </row>
    <row r="266" spans="1:5" ht="15">
      <c r="A266" s="129"/>
      <c r="B266" s="273"/>
      <c r="C266" s="98"/>
      <c r="D266" s="98"/>
      <c r="E266" s="275"/>
    </row>
    <row r="267" spans="1:5" ht="15">
      <c r="A267" s="129"/>
      <c r="B267" s="273"/>
      <c r="C267" s="98"/>
      <c r="D267" s="98"/>
      <c r="E267" s="275"/>
    </row>
    <row r="268" spans="1:5" ht="15">
      <c r="A268" s="129"/>
      <c r="B268" s="273"/>
      <c r="C268" s="98"/>
      <c r="D268" s="98"/>
      <c r="E268" s="275"/>
    </row>
    <row r="269" spans="1:5" ht="15">
      <c r="A269" s="129"/>
      <c r="B269" s="273"/>
      <c r="C269" s="98"/>
      <c r="D269" s="98"/>
      <c r="E269" s="275"/>
    </row>
    <row r="270" spans="1:5" ht="15">
      <c r="A270" s="129"/>
      <c r="B270" s="273"/>
      <c r="C270" s="98"/>
      <c r="D270" s="98"/>
      <c r="E270" s="275"/>
    </row>
    <row r="271" spans="1:5" ht="15">
      <c r="A271" s="129"/>
      <c r="B271" s="273"/>
      <c r="C271" s="98"/>
      <c r="D271" s="98"/>
      <c r="E271" s="275"/>
    </row>
    <row r="272" spans="1:5" ht="15">
      <c r="A272" s="129"/>
      <c r="B272" s="273"/>
      <c r="C272" s="98"/>
      <c r="D272" s="98"/>
      <c r="E272" s="275"/>
    </row>
    <row r="273" spans="1:5" ht="15">
      <c r="A273" s="129"/>
      <c r="B273" s="273"/>
      <c r="C273" s="98"/>
      <c r="D273" s="98"/>
      <c r="E273" s="275"/>
    </row>
    <row r="274" spans="1:5" ht="15">
      <c r="A274" s="129"/>
      <c r="B274" s="273"/>
      <c r="C274" s="98"/>
      <c r="D274" s="98"/>
      <c r="E274" s="275"/>
    </row>
    <row r="275" spans="1:5" ht="15">
      <c r="A275" s="129"/>
      <c r="B275" s="273"/>
      <c r="C275" s="98"/>
      <c r="D275" s="98"/>
      <c r="E275" s="275"/>
    </row>
    <row r="276" spans="1:5" ht="15">
      <c r="A276" s="129"/>
      <c r="B276" s="273"/>
      <c r="C276" s="98"/>
      <c r="D276" s="98"/>
      <c r="E276" s="275"/>
    </row>
    <row r="277" spans="1:5" ht="15">
      <c r="A277" s="129"/>
      <c r="B277" s="273"/>
      <c r="C277" s="98"/>
      <c r="D277" s="98"/>
      <c r="E277" s="275"/>
    </row>
    <row r="278" spans="1:5" ht="15">
      <c r="A278" s="129"/>
      <c r="B278" s="273"/>
      <c r="C278" s="98"/>
      <c r="D278" s="98"/>
      <c r="E278" s="275"/>
    </row>
    <row r="279" spans="1:5" ht="15">
      <c r="A279" s="129"/>
      <c r="B279" s="273"/>
      <c r="C279" s="98"/>
      <c r="D279" s="98"/>
      <c r="E279" s="275"/>
    </row>
    <row r="280" spans="1:5" ht="15">
      <c r="A280" s="129"/>
      <c r="B280" s="273"/>
      <c r="C280" s="98"/>
      <c r="D280" s="98"/>
      <c r="E280" s="275"/>
    </row>
    <row r="281" spans="1:5" ht="15">
      <c r="A281" s="129"/>
      <c r="B281" s="273"/>
      <c r="C281" s="98"/>
      <c r="D281" s="98"/>
      <c r="E281" s="275"/>
    </row>
    <row r="282" spans="1:5" ht="15">
      <c r="A282" s="129"/>
      <c r="B282" s="273"/>
      <c r="C282" s="98"/>
      <c r="D282" s="98"/>
      <c r="E282" s="275"/>
    </row>
    <row r="283" spans="1:5" ht="15">
      <c r="A283" s="129"/>
      <c r="B283" s="273"/>
      <c r="C283" s="98"/>
      <c r="D283" s="98"/>
      <c r="E283" s="275"/>
    </row>
    <row r="284" spans="1:5" ht="15">
      <c r="A284" s="129"/>
      <c r="B284" s="273"/>
      <c r="C284" s="98"/>
      <c r="D284" s="98"/>
      <c r="E284" s="275"/>
    </row>
    <row r="285" spans="1:5" ht="15">
      <c r="A285" s="129"/>
      <c r="B285" s="273"/>
      <c r="C285" s="98"/>
      <c r="D285" s="98"/>
      <c r="E285" s="275"/>
    </row>
    <row r="286" spans="1:5" ht="15">
      <c r="A286" s="129"/>
      <c r="B286" s="273"/>
      <c r="C286" s="98"/>
      <c r="D286" s="98"/>
      <c r="E286" s="275"/>
    </row>
    <row r="287" spans="1:5" ht="15">
      <c r="A287" s="129"/>
      <c r="B287" s="273"/>
      <c r="C287" s="98"/>
      <c r="D287" s="98"/>
      <c r="E287" s="275"/>
    </row>
    <row r="288" spans="1:5" ht="15">
      <c r="A288" s="129"/>
      <c r="B288" s="273"/>
      <c r="C288" s="98"/>
      <c r="D288" s="98"/>
      <c r="E288" s="275"/>
    </row>
    <row r="289" spans="1:5" ht="15">
      <c r="A289" s="129"/>
      <c r="B289" s="273"/>
      <c r="C289" s="98"/>
      <c r="D289" s="98"/>
      <c r="E289" s="275"/>
    </row>
    <row r="290" spans="1:5" ht="15">
      <c r="A290" s="129"/>
      <c r="B290" s="273"/>
      <c r="C290" s="98"/>
      <c r="D290" s="98"/>
      <c r="E290" s="275"/>
    </row>
    <row r="291" spans="1:5" ht="15">
      <c r="A291" s="129"/>
      <c r="B291" s="273"/>
      <c r="C291" s="98"/>
      <c r="D291" s="98"/>
      <c r="E291" s="275"/>
    </row>
    <row r="292" spans="1:5" ht="15">
      <c r="A292" s="129"/>
      <c r="B292" s="273"/>
      <c r="C292" s="98"/>
      <c r="D292" s="98"/>
      <c r="E292" s="275"/>
    </row>
    <row r="293" spans="1:5" ht="15">
      <c r="A293" s="129"/>
      <c r="B293" s="273"/>
      <c r="C293" s="98"/>
      <c r="D293" s="98"/>
      <c r="E293" s="275"/>
    </row>
    <row r="294" spans="1:5" ht="15">
      <c r="A294" s="129"/>
      <c r="B294" s="273"/>
      <c r="C294" s="98"/>
      <c r="D294" s="98"/>
      <c r="E294" s="275"/>
    </row>
    <row r="295" spans="1:5" ht="15">
      <c r="A295" s="129"/>
      <c r="B295" s="273"/>
      <c r="C295" s="98"/>
      <c r="D295" s="98"/>
      <c r="E295" s="275"/>
    </row>
    <row r="296" spans="1:5" ht="15">
      <c r="A296" s="129"/>
      <c r="B296" s="273"/>
      <c r="C296" s="98"/>
      <c r="D296" s="98"/>
      <c r="E296" s="275"/>
    </row>
    <row r="297" spans="1:5" ht="15">
      <c r="A297" s="129"/>
      <c r="B297" s="273"/>
      <c r="C297" s="98"/>
      <c r="D297" s="98"/>
      <c r="E297" s="275"/>
    </row>
    <row r="298" spans="1:5" ht="15">
      <c r="A298" s="129"/>
      <c r="B298" s="273"/>
      <c r="C298" s="98"/>
      <c r="D298" s="98"/>
      <c r="E298" s="275"/>
    </row>
    <row r="299" spans="1:5" ht="15">
      <c r="A299" s="129"/>
      <c r="B299" s="273"/>
      <c r="C299" s="98"/>
      <c r="D299" s="98"/>
      <c r="E299" s="275"/>
    </row>
    <row r="300" spans="1:5" ht="15">
      <c r="A300" s="129"/>
      <c r="B300" s="273"/>
      <c r="C300" s="98"/>
      <c r="D300" s="98"/>
      <c r="E300" s="275"/>
    </row>
    <row r="301" spans="1:5" ht="15">
      <c r="A301" s="129"/>
      <c r="B301" s="273"/>
      <c r="C301" s="98"/>
      <c r="D301" s="98"/>
      <c r="E301" s="275"/>
    </row>
    <row r="302" spans="1:5" ht="15">
      <c r="A302" s="129"/>
      <c r="B302" s="273"/>
      <c r="C302" s="98"/>
      <c r="D302" s="98"/>
      <c r="E302" s="275"/>
    </row>
    <row r="303" spans="1:5" ht="15">
      <c r="A303" s="129"/>
      <c r="B303" s="273"/>
      <c r="C303" s="98"/>
      <c r="D303" s="98"/>
      <c r="E303" s="275"/>
    </row>
    <row r="304" spans="1:5" ht="15">
      <c r="A304" s="129"/>
      <c r="B304" s="273"/>
      <c r="C304" s="98"/>
      <c r="D304" s="98"/>
      <c r="E304" s="275"/>
    </row>
    <row r="305" spans="1:5" ht="15">
      <c r="A305" s="129"/>
      <c r="B305" s="273"/>
      <c r="C305" s="98"/>
      <c r="D305" s="98"/>
      <c r="E305" s="275"/>
    </row>
    <row r="306" spans="1:5" ht="15">
      <c r="A306" s="129"/>
      <c r="B306" s="273"/>
      <c r="C306" s="98"/>
      <c r="D306" s="98"/>
      <c r="E306" s="275"/>
    </row>
    <row r="307" spans="1:5" ht="15">
      <c r="A307" s="129"/>
      <c r="B307" s="273"/>
      <c r="C307" s="98"/>
      <c r="D307" s="98"/>
      <c r="E307" s="275"/>
    </row>
    <row r="308" spans="1:5" ht="15">
      <c r="A308" s="129"/>
      <c r="B308" s="273"/>
      <c r="C308" s="98"/>
      <c r="D308" s="98"/>
      <c r="E308" s="275"/>
    </row>
    <row r="309" spans="1:5" ht="15">
      <c r="A309" s="129"/>
      <c r="B309" s="273"/>
      <c r="C309" s="98"/>
      <c r="D309" s="98"/>
      <c r="E309" s="275"/>
    </row>
    <row r="310" spans="1:5" ht="15">
      <c r="A310" s="129"/>
      <c r="B310" s="273"/>
      <c r="C310" s="98"/>
      <c r="D310" s="98"/>
      <c r="E310" s="275"/>
    </row>
    <row r="311" spans="1:5" ht="15">
      <c r="A311" s="129"/>
      <c r="B311" s="273"/>
      <c r="C311" s="98"/>
      <c r="D311" s="98"/>
      <c r="E311" s="275"/>
    </row>
    <row r="312" spans="1:5" ht="15">
      <c r="A312" s="129"/>
      <c r="B312" s="273"/>
      <c r="C312" s="98"/>
      <c r="D312" s="98"/>
      <c r="E312" s="275"/>
    </row>
    <row r="313" spans="1:5" ht="15">
      <c r="A313" s="129"/>
      <c r="B313" s="273"/>
      <c r="C313" s="98"/>
      <c r="D313" s="98"/>
      <c r="E313" s="275"/>
    </row>
    <row r="314" spans="1:5" ht="15">
      <c r="A314" s="129"/>
      <c r="B314" s="273"/>
      <c r="C314" s="98"/>
      <c r="D314" s="98"/>
      <c r="E314" s="275"/>
    </row>
    <row r="315" spans="1:5" ht="15">
      <c r="A315" s="129"/>
      <c r="B315" s="273"/>
      <c r="C315" s="98"/>
      <c r="D315" s="98"/>
      <c r="E315" s="275"/>
    </row>
    <row r="316" spans="1:5" ht="15">
      <c r="A316" s="129"/>
      <c r="B316" s="273"/>
      <c r="C316" s="98"/>
      <c r="D316" s="98"/>
      <c r="E316" s="275"/>
    </row>
    <row r="317" spans="1:5" ht="15">
      <c r="A317" s="129"/>
      <c r="B317" s="273"/>
      <c r="C317" s="98"/>
      <c r="D317" s="98"/>
      <c r="E317" s="275"/>
    </row>
    <row r="318" spans="1:5" ht="15">
      <c r="A318" s="129"/>
      <c r="B318" s="273"/>
      <c r="C318" s="98"/>
      <c r="D318" s="98"/>
      <c r="E318" s="275"/>
    </row>
    <row r="319" spans="1:5" ht="15">
      <c r="A319" s="129"/>
      <c r="B319" s="273"/>
      <c r="C319" s="98"/>
      <c r="D319" s="98"/>
      <c r="E319" s="275"/>
    </row>
    <row r="320" spans="1:5" ht="15">
      <c r="A320" s="129"/>
      <c r="B320" s="273"/>
      <c r="C320" s="98"/>
      <c r="D320" s="98"/>
      <c r="E320" s="275"/>
    </row>
    <row r="321" spans="1:5" ht="15">
      <c r="A321" s="129"/>
      <c r="B321" s="273"/>
      <c r="C321" s="98"/>
      <c r="D321" s="98"/>
      <c r="E321" s="275"/>
    </row>
    <row r="322" spans="1:5" ht="15">
      <c r="A322" s="129"/>
      <c r="B322" s="273"/>
      <c r="C322" s="98"/>
      <c r="D322" s="98"/>
      <c r="E322" s="275"/>
    </row>
    <row r="323" spans="1:5" ht="15">
      <c r="A323" s="129"/>
      <c r="B323" s="273"/>
      <c r="C323" s="98"/>
      <c r="D323" s="98"/>
      <c r="E323" s="275"/>
    </row>
    <row r="324" spans="1:5" ht="15">
      <c r="A324" s="129"/>
      <c r="B324" s="273"/>
      <c r="C324" s="98"/>
      <c r="D324" s="98"/>
      <c r="E324" s="275"/>
    </row>
    <row r="325" spans="1:5" ht="15">
      <c r="A325" s="129"/>
      <c r="B325" s="273"/>
      <c r="C325" s="98"/>
      <c r="D325" s="98"/>
      <c r="E325" s="275"/>
    </row>
    <row r="326" spans="1:5" ht="15">
      <c r="A326" s="129"/>
      <c r="B326" s="273"/>
      <c r="C326" s="98"/>
      <c r="D326" s="98"/>
      <c r="E326" s="275"/>
    </row>
    <row r="327" spans="1:5" ht="15">
      <c r="A327" s="129"/>
      <c r="B327" s="273"/>
      <c r="C327" s="98"/>
      <c r="D327" s="98"/>
      <c r="E327" s="275"/>
    </row>
    <row r="328" spans="1:5" ht="15">
      <c r="A328" s="129"/>
      <c r="B328" s="273"/>
      <c r="C328" s="98"/>
      <c r="D328" s="98"/>
      <c r="E328" s="275"/>
    </row>
    <row r="329" spans="1:5" ht="15">
      <c r="A329" s="129"/>
      <c r="B329" s="273"/>
      <c r="C329" s="98"/>
      <c r="D329" s="98"/>
      <c r="E329" s="275"/>
    </row>
    <row r="330" spans="1:5" ht="15">
      <c r="A330" s="129"/>
      <c r="B330" s="273"/>
      <c r="C330" s="98"/>
      <c r="D330" s="98"/>
      <c r="E330" s="275"/>
    </row>
    <row r="331" spans="1:5" ht="15">
      <c r="A331" s="129"/>
      <c r="B331" s="273"/>
      <c r="C331" s="98"/>
      <c r="D331" s="98"/>
      <c r="E331" s="275"/>
    </row>
    <row r="332" spans="1:5" ht="15">
      <c r="A332" s="129"/>
      <c r="B332" s="273"/>
      <c r="C332" s="98"/>
      <c r="D332" s="98"/>
      <c r="E332" s="275"/>
    </row>
    <row r="333" spans="1:5" ht="15">
      <c r="A333" s="129"/>
      <c r="B333" s="273"/>
      <c r="C333" s="98"/>
      <c r="D333" s="98"/>
      <c r="E333" s="275"/>
    </row>
    <row r="334" spans="1:5" ht="15">
      <c r="A334" s="129"/>
      <c r="B334" s="273"/>
      <c r="C334" s="98"/>
      <c r="D334" s="98"/>
      <c r="E334" s="275"/>
    </row>
    <row r="335" spans="1:5" ht="15">
      <c r="A335" s="129"/>
      <c r="B335" s="273"/>
      <c r="C335" s="98"/>
      <c r="D335" s="98"/>
      <c r="E335" s="275"/>
    </row>
    <row r="336" spans="1:5" ht="15">
      <c r="A336" s="129"/>
      <c r="B336" s="273"/>
      <c r="C336" s="98"/>
      <c r="D336" s="98"/>
      <c r="E336" s="275"/>
    </row>
    <row r="337" spans="1:5" ht="15">
      <c r="A337" s="129"/>
      <c r="B337" s="273"/>
      <c r="C337" s="98"/>
      <c r="D337" s="98"/>
      <c r="E337" s="275"/>
    </row>
    <row r="338" spans="1:5" ht="15">
      <c r="A338" s="129"/>
      <c r="B338" s="273"/>
      <c r="C338" s="98"/>
      <c r="D338" s="98"/>
      <c r="E338" s="275"/>
    </row>
    <row r="339" spans="1:5" ht="15">
      <c r="A339" s="129"/>
      <c r="B339" s="273"/>
      <c r="C339" s="98"/>
      <c r="D339" s="98"/>
      <c r="E339" s="275"/>
    </row>
    <row r="340" spans="1:5" ht="15">
      <c r="A340" s="129"/>
      <c r="B340" s="273"/>
      <c r="C340" s="98"/>
      <c r="D340" s="98"/>
      <c r="E340" s="275"/>
    </row>
    <row r="341" spans="1:5" ht="15">
      <c r="A341" s="129"/>
      <c r="B341" s="273"/>
      <c r="C341" s="98"/>
      <c r="D341" s="98"/>
      <c r="E341" s="275"/>
    </row>
    <row r="342" spans="1:5" ht="15">
      <c r="A342" s="129"/>
      <c r="B342" s="273"/>
      <c r="C342" s="98"/>
      <c r="D342" s="98"/>
      <c r="E342" s="275"/>
    </row>
    <row r="343" spans="1:5" ht="15">
      <c r="A343" s="129"/>
      <c r="B343" s="273"/>
      <c r="C343" s="98"/>
      <c r="D343" s="98"/>
      <c r="E343" s="275"/>
    </row>
    <row r="344" spans="1:5" ht="15">
      <c r="A344" s="129"/>
      <c r="B344" s="273"/>
      <c r="C344" s="98"/>
      <c r="D344" s="98"/>
      <c r="E344" s="275"/>
    </row>
    <row r="345" spans="1:5" ht="15">
      <c r="A345" s="129"/>
      <c r="B345" s="273"/>
      <c r="C345" s="98"/>
      <c r="D345" s="98"/>
      <c r="E345" s="275"/>
    </row>
    <row r="346" spans="1:5" ht="15">
      <c r="A346" s="129"/>
      <c r="B346" s="273"/>
      <c r="C346" s="98"/>
      <c r="D346" s="98"/>
      <c r="E346" s="275"/>
    </row>
    <row r="347" spans="1:5" ht="15">
      <c r="A347" s="129"/>
      <c r="B347" s="273"/>
      <c r="C347" s="98"/>
      <c r="D347" s="98"/>
      <c r="E347" s="275"/>
    </row>
    <row r="348" spans="1:5" ht="15">
      <c r="A348" s="129"/>
      <c r="B348" s="273"/>
      <c r="C348" s="98"/>
      <c r="D348" s="98"/>
      <c r="E348" s="275"/>
    </row>
    <row r="349" spans="1:5" ht="15">
      <c r="A349" s="129"/>
      <c r="B349" s="273"/>
      <c r="C349" s="98"/>
      <c r="D349" s="98"/>
      <c r="E349" s="275"/>
    </row>
    <row r="350" spans="1:5" ht="15">
      <c r="A350" s="129"/>
      <c r="B350" s="273"/>
      <c r="C350" s="98"/>
      <c r="D350" s="98"/>
      <c r="E350" s="275"/>
    </row>
    <row r="351" spans="1:5" ht="15">
      <c r="A351" s="129"/>
      <c r="B351" s="273"/>
      <c r="C351" s="98"/>
      <c r="D351" s="98"/>
      <c r="E351" s="275"/>
    </row>
    <row r="352" spans="1:5" ht="15">
      <c r="A352" s="129"/>
      <c r="B352" s="273"/>
      <c r="C352" s="98"/>
      <c r="D352" s="98"/>
      <c r="E352" s="275"/>
    </row>
    <row r="353" spans="1:5" ht="15">
      <c r="A353" s="129"/>
      <c r="B353" s="273"/>
      <c r="C353" s="98"/>
      <c r="D353" s="98"/>
      <c r="E353" s="275"/>
    </row>
    <row r="354" spans="1:5" ht="15">
      <c r="A354" s="129"/>
      <c r="B354" s="273"/>
      <c r="C354" s="98"/>
      <c r="D354" s="98"/>
      <c r="E354" s="275"/>
    </row>
    <row r="355" spans="1:5" ht="15">
      <c r="A355" s="129"/>
      <c r="B355" s="273"/>
      <c r="C355" s="98"/>
      <c r="D355" s="98"/>
      <c r="E355" s="275"/>
    </row>
    <row r="356" spans="1:5" ht="15">
      <c r="A356" s="129"/>
      <c r="B356" s="273"/>
      <c r="C356" s="98"/>
      <c r="D356" s="98"/>
      <c r="E356" s="275"/>
    </row>
    <row r="357" spans="1:5" ht="15">
      <c r="A357" s="129"/>
      <c r="B357" s="273"/>
      <c r="C357" s="98"/>
      <c r="D357" s="98"/>
      <c r="E357" s="275"/>
    </row>
    <row r="358" spans="1:5" ht="15">
      <c r="A358" s="129"/>
      <c r="B358" s="273"/>
      <c r="C358" s="98"/>
      <c r="D358" s="98"/>
      <c r="E358" s="275"/>
    </row>
    <row r="359" spans="1:5" ht="15">
      <c r="A359" s="129"/>
      <c r="B359" s="273"/>
      <c r="C359" s="98"/>
      <c r="D359" s="98"/>
      <c r="E359" s="275"/>
    </row>
    <row r="360" spans="1:5" ht="15">
      <c r="A360" s="129"/>
      <c r="B360" s="273"/>
      <c r="C360" s="98"/>
      <c r="D360" s="98"/>
      <c r="E360" s="275"/>
    </row>
    <row r="361" spans="1:5" ht="15">
      <c r="A361" s="129"/>
      <c r="B361" s="273"/>
      <c r="C361" s="98"/>
      <c r="D361" s="98"/>
      <c r="E361" s="275"/>
    </row>
    <row r="362" spans="1:5" ht="15">
      <c r="A362" s="129"/>
      <c r="B362" s="273"/>
      <c r="C362" s="98"/>
      <c r="D362" s="98"/>
      <c r="E362" s="275"/>
    </row>
    <row r="363" spans="1:5" ht="15">
      <c r="A363" s="129"/>
      <c r="B363" s="273"/>
      <c r="C363" s="98"/>
      <c r="D363" s="98"/>
      <c r="E363" s="275"/>
    </row>
    <row r="364" spans="1:5" ht="15">
      <c r="A364" s="129"/>
      <c r="B364" s="273"/>
      <c r="C364" s="98"/>
      <c r="D364" s="98"/>
      <c r="E364" s="275"/>
    </row>
    <row r="365" spans="1:5" ht="15">
      <c r="A365" s="129"/>
      <c r="B365" s="273"/>
      <c r="C365" s="98"/>
      <c r="D365" s="98"/>
      <c r="E365" s="275"/>
    </row>
    <row r="366" spans="1:5" ht="15">
      <c r="A366" s="129"/>
      <c r="B366" s="273"/>
      <c r="C366" s="98"/>
      <c r="D366" s="98"/>
      <c r="E366" s="275"/>
    </row>
    <row r="367" spans="1:5" ht="15">
      <c r="A367" s="129"/>
      <c r="B367" s="273"/>
      <c r="C367" s="98"/>
      <c r="D367" s="98"/>
      <c r="E367" s="275"/>
    </row>
    <row r="368" spans="1:5" ht="15">
      <c r="A368" s="129"/>
      <c r="B368" s="273"/>
      <c r="C368" s="98"/>
      <c r="D368" s="98"/>
      <c r="E368" s="275"/>
    </row>
    <row r="369" spans="1:5" ht="15">
      <c r="A369" s="129"/>
      <c r="B369" s="273"/>
      <c r="C369" s="98"/>
      <c r="D369" s="98"/>
      <c r="E369" s="275"/>
    </row>
    <row r="370" spans="1:5" ht="15">
      <c r="A370" s="129"/>
      <c r="B370" s="273"/>
      <c r="C370" s="98"/>
      <c r="D370" s="98"/>
      <c r="E370" s="275"/>
    </row>
    <row r="371" spans="1:5" ht="15">
      <c r="A371" s="129"/>
      <c r="B371" s="273"/>
      <c r="C371" s="98"/>
      <c r="D371" s="98"/>
      <c r="E371" s="275"/>
    </row>
    <row r="372" spans="1:5" ht="15">
      <c r="A372" s="129"/>
      <c r="B372" s="273"/>
      <c r="C372" s="98"/>
      <c r="D372" s="98"/>
      <c r="E372" s="275"/>
    </row>
    <row r="373" spans="1:5" ht="15">
      <c r="A373" s="129"/>
      <c r="B373" s="273"/>
      <c r="C373" s="98"/>
      <c r="D373" s="98"/>
      <c r="E373" s="275"/>
    </row>
    <row r="374" spans="1:5" ht="15">
      <c r="A374" s="129"/>
      <c r="B374" s="273"/>
      <c r="C374" s="98"/>
      <c r="D374" s="98"/>
      <c r="E374" s="275"/>
    </row>
    <row r="375" spans="1:5" ht="15">
      <c r="A375" s="129"/>
      <c r="B375" s="273"/>
      <c r="C375" s="98"/>
      <c r="D375" s="98"/>
      <c r="E375" s="275"/>
    </row>
    <row r="376" spans="1:5" ht="15">
      <c r="A376" s="129"/>
      <c r="B376" s="273"/>
      <c r="C376" s="98"/>
      <c r="D376" s="98"/>
      <c r="E376" s="275"/>
    </row>
    <row r="377" spans="1:5" ht="15">
      <c r="A377" s="129"/>
      <c r="B377" s="273"/>
      <c r="C377" s="98"/>
      <c r="D377" s="98"/>
      <c r="E377" s="275"/>
    </row>
    <row r="378" spans="1:5" ht="15">
      <c r="A378" s="129"/>
      <c r="B378" s="273"/>
      <c r="C378" s="98"/>
      <c r="D378" s="98"/>
      <c r="E378" s="275"/>
    </row>
    <row r="379" spans="1:5" ht="15">
      <c r="A379" s="129"/>
      <c r="B379" s="273"/>
      <c r="C379" s="98"/>
      <c r="D379" s="98"/>
      <c r="E379" s="275"/>
    </row>
    <row r="380" spans="1:5" ht="15">
      <c r="A380" s="129"/>
      <c r="B380" s="273"/>
      <c r="C380" s="98"/>
      <c r="D380" s="98"/>
      <c r="E380" s="275"/>
    </row>
    <row r="381" spans="1:5" ht="15">
      <c r="A381" s="129"/>
      <c r="B381" s="273"/>
      <c r="C381" s="98"/>
      <c r="D381" s="98"/>
      <c r="E381" s="275"/>
    </row>
    <row r="382" spans="1:5" ht="15">
      <c r="A382" s="129"/>
      <c r="B382" s="273"/>
      <c r="C382" s="98"/>
      <c r="D382" s="98"/>
      <c r="E382" s="275"/>
    </row>
    <row r="383" spans="1:5" ht="15">
      <c r="A383" s="129"/>
      <c r="B383" s="273"/>
      <c r="C383" s="98"/>
      <c r="D383" s="98"/>
      <c r="E383" s="275"/>
    </row>
    <row r="384" spans="1:5" ht="15">
      <c r="A384" s="129"/>
      <c r="B384" s="273"/>
      <c r="C384" s="98"/>
      <c r="D384" s="98"/>
      <c r="E384" s="275"/>
    </row>
    <row r="385" spans="1:5" ht="15">
      <c r="A385" s="129"/>
      <c r="B385" s="273"/>
      <c r="C385" s="98"/>
      <c r="D385" s="98"/>
      <c r="E385" s="275"/>
    </row>
    <row r="386" spans="1:5" ht="15">
      <c r="A386" s="129"/>
      <c r="B386" s="273"/>
      <c r="C386" s="98"/>
      <c r="D386" s="98"/>
      <c r="E386" s="275"/>
    </row>
    <row r="387" spans="1:5" ht="15">
      <c r="A387" s="129"/>
      <c r="B387" s="273"/>
      <c r="C387" s="98"/>
      <c r="D387" s="98"/>
      <c r="E387" s="275"/>
    </row>
    <row r="388" spans="1:5" ht="15">
      <c r="A388" s="129"/>
      <c r="B388" s="273"/>
      <c r="C388" s="98"/>
      <c r="D388" s="98"/>
      <c r="E388" s="275"/>
    </row>
    <row r="389" spans="1:5" ht="15">
      <c r="A389" s="129"/>
      <c r="B389" s="273"/>
      <c r="C389" s="98"/>
      <c r="D389" s="98"/>
      <c r="E389" s="275"/>
    </row>
    <row r="390" spans="1:5" ht="15">
      <c r="A390" s="129"/>
      <c r="B390" s="273"/>
      <c r="C390" s="98"/>
      <c r="D390" s="98"/>
      <c r="E390" s="275"/>
    </row>
    <row r="391" spans="1:5" ht="15">
      <c r="A391" s="129"/>
      <c r="B391" s="273"/>
      <c r="C391" s="98"/>
      <c r="D391" s="98"/>
      <c r="E391" s="275"/>
    </row>
    <row r="392" spans="1:5" ht="15">
      <c r="A392" s="129"/>
      <c r="B392" s="273"/>
      <c r="C392" s="98"/>
      <c r="D392" s="98"/>
      <c r="E392" s="275"/>
    </row>
    <row r="393" spans="1:5" ht="15">
      <c r="A393" s="129"/>
      <c r="B393" s="273"/>
      <c r="C393" s="98"/>
      <c r="D393" s="98"/>
      <c r="E393" s="275"/>
    </row>
    <row r="394" spans="1:5" ht="15">
      <c r="A394" s="129"/>
      <c r="B394" s="273"/>
      <c r="C394" s="98"/>
      <c r="D394" s="98"/>
      <c r="E394" s="275"/>
    </row>
    <row r="395" spans="1:5" ht="15">
      <c r="A395" s="129"/>
      <c r="B395" s="273"/>
      <c r="C395" s="98"/>
      <c r="D395" s="98"/>
      <c r="E395" s="275"/>
    </row>
    <row r="396" spans="1:5" ht="15">
      <c r="A396" s="129"/>
      <c r="B396" s="273"/>
      <c r="C396" s="98"/>
      <c r="D396" s="98"/>
      <c r="E396" s="275"/>
    </row>
    <row r="397" spans="1:5" ht="15">
      <c r="A397" s="129"/>
      <c r="B397" s="273"/>
      <c r="C397" s="98"/>
      <c r="D397" s="98"/>
      <c r="E397" s="275"/>
    </row>
    <row r="398" spans="1:5" ht="15">
      <c r="A398" s="129"/>
      <c r="B398" s="273"/>
      <c r="C398" s="98"/>
      <c r="D398" s="98"/>
      <c r="E398" s="275"/>
    </row>
    <row r="399" spans="1:5" ht="15">
      <c r="A399" s="129"/>
      <c r="B399" s="273"/>
      <c r="C399" s="98"/>
      <c r="D399" s="98"/>
      <c r="E399" s="275"/>
    </row>
    <row r="400" spans="1:5" ht="15">
      <c r="A400" s="129"/>
      <c r="B400" s="273"/>
      <c r="C400" s="98"/>
      <c r="D400" s="98"/>
      <c r="E400" s="275"/>
    </row>
    <row r="401" spans="1:5" ht="15">
      <c r="A401" s="129"/>
      <c r="B401" s="273"/>
      <c r="C401" s="98"/>
      <c r="D401" s="98"/>
      <c r="E401" s="275"/>
    </row>
    <row r="402" spans="1:5" ht="15">
      <c r="A402" s="129"/>
      <c r="B402" s="273"/>
      <c r="C402" s="98"/>
      <c r="D402" s="98"/>
      <c r="E402" s="275"/>
    </row>
    <row r="403" spans="1:5" ht="15">
      <c r="A403" s="129"/>
      <c r="B403" s="273"/>
      <c r="C403" s="98"/>
      <c r="D403" s="98"/>
      <c r="E403" s="275"/>
    </row>
    <row r="404" spans="1:5" ht="15">
      <c r="A404" s="129"/>
      <c r="B404" s="273"/>
      <c r="C404" s="98"/>
      <c r="D404" s="98"/>
      <c r="E404" s="275"/>
    </row>
    <row r="405" spans="1:5" ht="15">
      <c r="A405" s="129"/>
      <c r="B405" s="273"/>
      <c r="C405" s="98"/>
      <c r="D405" s="98"/>
      <c r="E405" s="275"/>
    </row>
    <row r="406" spans="1:5" ht="15">
      <c r="A406" s="129"/>
      <c r="B406" s="273"/>
      <c r="C406" s="98"/>
      <c r="D406" s="98"/>
      <c r="E406" s="275"/>
    </row>
    <row r="407" spans="1:5" ht="15">
      <c r="A407" s="129"/>
      <c r="B407" s="273"/>
      <c r="C407" s="98"/>
      <c r="D407" s="98"/>
      <c r="E407" s="275"/>
    </row>
    <row r="408" spans="1:5" ht="15">
      <c r="A408" s="129"/>
      <c r="B408" s="273"/>
      <c r="C408" s="98"/>
      <c r="D408" s="98"/>
      <c r="E408" s="275"/>
    </row>
    <row r="409" spans="1:5" ht="15">
      <c r="A409" s="129"/>
      <c r="B409" s="273"/>
      <c r="C409" s="98"/>
      <c r="D409" s="98"/>
      <c r="E409" s="275"/>
    </row>
    <row r="410" spans="1:5" ht="15">
      <c r="A410" s="129"/>
      <c r="B410" s="273"/>
      <c r="C410" s="98"/>
      <c r="D410" s="98"/>
      <c r="E410" s="275"/>
    </row>
    <row r="411" spans="1:5" ht="15">
      <c r="A411" s="129"/>
      <c r="B411" s="273"/>
      <c r="C411" s="98"/>
      <c r="D411" s="98"/>
      <c r="E411" s="275"/>
    </row>
    <row r="412" spans="1:5" ht="15">
      <c r="A412" s="129"/>
      <c r="B412" s="273"/>
      <c r="C412" s="98"/>
      <c r="D412" s="98"/>
      <c r="E412" s="275"/>
    </row>
    <row r="413" spans="1:5" ht="15">
      <c r="A413" s="129"/>
      <c r="B413" s="273"/>
      <c r="C413" s="98"/>
      <c r="D413" s="98"/>
      <c r="E413" s="275"/>
    </row>
    <row r="414" spans="1:5" ht="15">
      <c r="A414" s="129"/>
      <c r="B414" s="273"/>
      <c r="C414" s="98"/>
      <c r="D414" s="98"/>
      <c r="E414" s="275"/>
    </row>
    <row r="415" spans="1:5" ht="15">
      <c r="A415" s="129"/>
      <c r="B415" s="273"/>
      <c r="C415" s="98"/>
      <c r="D415" s="98"/>
      <c r="E415" s="275"/>
    </row>
    <row r="416" spans="1:5" ht="15">
      <c r="A416" s="129"/>
      <c r="B416" s="273"/>
      <c r="C416" s="98"/>
      <c r="D416" s="98"/>
      <c r="E416" s="275"/>
    </row>
    <row r="417" spans="1:5" ht="15">
      <c r="A417" s="129"/>
      <c r="B417" s="273"/>
      <c r="C417" s="98"/>
      <c r="D417" s="98"/>
      <c r="E417" s="275"/>
    </row>
    <row r="418" spans="1:5" ht="15">
      <c r="A418" s="129"/>
      <c r="B418" s="273"/>
      <c r="C418" s="98"/>
      <c r="D418" s="98"/>
      <c r="E418" s="275"/>
    </row>
    <row r="419" spans="1:5" ht="15">
      <c r="A419" s="129"/>
      <c r="B419" s="273"/>
      <c r="C419" s="98"/>
      <c r="D419" s="98"/>
      <c r="E419" s="275"/>
    </row>
    <row r="420" spans="1:5" ht="15">
      <c r="A420" s="129"/>
      <c r="B420" s="273"/>
      <c r="C420" s="98"/>
      <c r="D420" s="98"/>
      <c r="E420" s="275"/>
    </row>
    <row r="421" spans="1:5" ht="15">
      <c r="A421" s="129"/>
      <c r="B421" s="273"/>
      <c r="C421" s="98"/>
      <c r="D421" s="98"/>
      <c r="E421" s="275"/>
    </row>
    <row r="422" spans="1:5" ht="15">
      <c r="A422" s="129"/>
      <c r="B422" s="273"/>
      <c r="C422" s="98"/>
      <c r="D422" s="98"/>
      <c r="E422" s="275"/>
    </row>
    <row r="423" spans="1:5" ht="15">
      <c r="A423" s="129"/>
      <c r="B423" s="273"/>
      <c r="C423" s="98"/>
      <c r="D423" s="98"/>
      <c r="E423" s="275"/>
    </row>
    <row r="424" spans="1:5" ht="15">
      <c r="A424" s="129"/>
      <c r="B424" s="273"/>
      <c r="C424" s="98"/>
      <c r="D424" s="98"/>
      <c r="E424" s="275"/>
    </row>
    <row r="425" spans="1:5" ht="15">
      <c r="A425" s="129"/>
      <c r="B425" s="273"/>
      <c r="C425" s="98"/>
      <c r="D425" s="98"/>
      <c r="E425" s="275"/>
    </row>
    <row r="426" spans="1:5" ht="15">
      <c r="A426" s="129"/>
      <c r="B426" s="273"/>
      <c r="C426" s="98"/>
      <c r="D426" s="98"/>
      <c r="E426" s="275"/>
    </row>
    <row r="427" spans="1:5" ht="15">
      <c r="A427" s="129"/>
      <c r="B427" s="273"/>
      <c r="C427" s="98"/>
      <c r="D427" s="98"/>
      <c r="E427" s="275"/>
    </row>
    <row r="428" spans="1:5" ht="15">
      <c r="A428" s="129"/>
      <c r="B428" s="273"/>
      <c r="C428" s="98"/>
      <c r="D428" s="98"/>
      <c r="E428" s="275"/>
    </row>
    <row r="429" spans="1:5" ht="15">
      <c r="A429" s="129"/>
      <c r="B429" s="273"/>
      <c r="C429" s="98"/>
      <c r="D429" s="98"/>
      <c r="E429" s="275"/>
    </row>
    <row r="430" spans="1:5" ht="15">
      <c r="A430" s="129"/>
      <c r="B430" s="273"/>
      <c r="C430" s="98"/>
      <c r="D430" s="98"/>
      <c r="E430" s="275"/>
    </row>
    <row r="431" spans="1:5" ht="15">
      <c r="A431" s="129"/>
      <c r="B431" s="273"/>
      <c r="C431" s="98"/>
      <c r="D431" s="98"/>
      <c r="E431" s="275"/>
    </row>
    <row r="432" spans="1:5" ht="15">
      <c r="A432" s="129"/>
      <c r="B432" s="273"/>
      <c r="C432" s="98"/>
      <c r="D432" s="98"/>
      <c r="E432" s="275"/>
    </row>
    <row r="433" spans="1:5" ht="15">
      <c r="A433" s="129"/>
      <c r="B433" s="273"/>
      <c r="C433" s="98"/>
      <c r="D433" s="98"/>
      <c r="E433" s="275"/>
    </row>
    <row r="434" spans="1:5" ht="15">
      <c r="A434" s="129"/>
      <c r="B434" s="273"/>
      <c r="C434" s="98"/>
      <c r="D434" s="98"/>
      <c r="E434" s="275"/>
    </row>
    <row r="435" spans="1:5" ht="15">
      <c r="A435" s="129"/>
      <c r="B435" s="273"/>
      <c r="C435" s="98"/>
      <c r="D435" s="98"/>
      <c r="E435" s="275"/>
    </row>
    <row r="436" spans="1:5" ht="15">
      <c r="A436" s="129"/>
      <c r="B436" s="273"/>
      <c r="C436" s="98"/>
      <c r="D436" s="98"/>
      <c r="E436" s="275"/>
    </row>
    <row r="437" spans="1:5" ht="15">
      <c r="A437" s="129"/>
      <c r="B437" s="273"/>
      <c r="C437" s="98"/>
      <c r="D437" s="98"/>
      <c r="E437" s="275"/>
    </row>
    <row r="438" spans="1:5" ht="15">
      <c r="A438" s="129"/>
      <c r="B438" s="273"/>
      <c r="C438" s="98"/>
      <c r="D438" s="98"/>
      <c r="E438" s="275"/>
    </row>
    <row r="439" spans="1:5" ht="15">
      <c r="A439" s="129"/>
      <c r="B439" s="273"/>
      <c r="C439" s="98"/>
      <c r="D439" s="98"/>
      <c r="E439" s="275"/>
    </row>
    <row r="440" spans="1:5" ht="15">
      <c r="A440" s="129"/>
      <c r="B440" s="273"/>
      <c r="C440" s="98"/>
      <c r="D440" s="98"/>
      <c r="E440" s="275"/>
    </row>
    <row r="441" spans="1:5" ht="15">
      <c r="A441" s="129"/>
      <c r="B441" s="273"/>
      <c r="C441" s="98"/>
      <c r="D441" s="98"/>
      <c r="E441" s="275"/>
    </row>
    <row r="442" spans="1:5" ht="15">
      <c r="A442" s="129"/>
      <c r="B442" s="273"/>
      <c r="C442" s="98"/>
      <c r="D442" s="98"/>
      <c r="E442" s="275"/>
    </row>
    <row r="443" spans="1:5" ht="15">
      <c r="A443" s="129"/>
      <c r="B443" s="273"/>
      <c r="C443" s="98"/>
      <c r="D443" s="98"/>
      <c r="E443" s="275"/>
    </row>
    <row r="444" spans="1:5" ht="15">
      <c r="A444" s="129"/>
      <c r="B444" s="273"/>
      <c r="C444" s="98"/>
      <c r="D444" s="98"/>
      <c r="E444" s="275"/>
    </row>
    <row r="445" spans="1:5" ht="15">
      <c r="A445" s="129"/>
      <c r="B445" s="273"/>
      <c r="C445" s="98"/>
      <c r="D445" s="98"/>
      <c r="E445" s="275"/>
    </row>
    <row r="446" spans="1:5" ht="15">
      <c r="A446" s="129"/>
      <c r="B446" s="273"/>
      <c r="C446" s="98"/>
      <c r="D446" s="98"/>
      <c r="E446" s="275"/>
    </row>
    <row r="447" spans="1:5" ht="15">
      <c r="A447" s="129"/>
      <c r="B447" s="273"/>
      <c r="C447" s="98"/>
      <c r="D447" s="98"/>
      <c r="E447" s="275"/>
    </row>
    <row r="448" spans="1:5" ht="15">
      <c r="A448" s="129"/>
      <c r="B448" s="273"/>
      <c r="C448" s="98"/>
      <c r="D448" s="98"/>
      <c r="E448" s="275"/>
    </row>
    <row r="449" spans="1:5" ht="15">
      <c r="A449" s="129"/>
      <c r="B449" s="273"/>
      <c r="C449" s="98"/>
      <c r="D449" s="98"/>
      <c r="E449" s="275"/>
    </row>
    <row r="450" spans="1:5" ht="15">
      <c r="A450" s="129"/>
      <c r="B450" s="273"/>
      <c r="C450" s="98"/>
      <c r="D450" s="98"/>
      <c r="E450" s="275"/>
    </row>
    <row r="451" spans="1:5" ht="15">
      <c r="A451" s="129"/>
      <c r="B451" s="273"/>
      <c r="C451" s="98"/>
      <c r="D451" s="98"/>
      <c r="E451" s="275"/>
    </row>
    <row r="452" spans="1:5" ht="15">
      <c r="A452" s="129"/>
      <c r="B452" s="273"/>
      <c r="C452" s="98"/>
      <c r="D452" s="98"/>
      <c r="E452" s="275"/>
    </row>
    <row r="453" spans="1:5" ht="15">
      <c r="A453" s="129"/>
      <c r="B453" s="273"/>
      <c r="C453" s="98"/>
      <c r="D453" s="98"/>
      <c r="E453" s="275"/>
    </row>
    <row r="454" spans="1:5" ht="15">
      <c r="A454" s="129"/>
      <c r="B454" s="273"/>
      <c r="C454" s="98"/>
      <c r="D454" s="98"/>
      <c r="E454" s="275"/>
    </row>
    <row r="455" spans="1:5" ht="15">
      <c r="A455" s="129"/>
      <c r="B455" s="273"/>
      <c r="C455" s="98"/>
      <c r="D455" s="98"/>
      <c r="E455" s="275"/>
    </row>
    <row r="456" spans="1:5" ht="15">
      <c r="A456" s="129"/>
      <c r="B456" s="273"/>
      <c r="C456" s="98"/>
      <c r="D456" s="98"/>
      <c r="E456" s="275"/>
    </row>
    <row r="457" spans="1:5" ht="15">
      <c r="A457" s="129"/>
      <c r="B457" s="273"/>
      <c r="C457" s="98"/>
      <c r="D457" s="98"/>
      <c r="E457" s="275"/>
    </row>
    <row r="458" spans="1:5" ht="15">
      <c r="A458" s="129"/>
      <c r="B458" s="273"/>
      <c r="C458" s="98"/>
      <c r="D458" s="98"/>
      <c r="E458" s="275"/>
    </row>
    <row r="459" spans="1:5" ht="15">
      <c r="A459" s="129"/>
      <c r="B459" s="273"/>
      <c r="C459" s="98"/>
      <c r="D459" s="98"/>
      <c r="E459" s="275"/>
    </row>
    <row r="460" spans="1:5" ht="15">
      <c r="A460" s="129"/>
      <c r="B460" s="273"/>
      <c r="C460" s="98"/>
      <c r="D460" s="98"/>
      <c r="E460" s="275"/>
    </row>
    <row r="461" spans="1:5" ht="15">
      <c r="A461" s="129"/>
      <c r="B461" s="273"/>
      <c r="C461" s="98"/>
      <c r="D461" s="98"/>
      <c r="E461" s="275"/>
    </row>
    <row r="462" spans="1:5" ht="15">
      <c r="A462" s="129"/>
      <c r="B462" s="273"/>
      <c r="C462" s="98"/>
      <c r="D462" s="98"/>
      <c r="E462" s="275"/>
    </row>
    <row r="463" spans="1:5" ht="15">
      <c r="A463" s="129"/>
      <c r="B463" s="273"/>
      <c r="C463" s="98"/>
      <c r="D463" s="98"/>
      <c r="E463" s="275"/>
    </row>
    <row r="464" spans="1:5" ht="15">
      <c r="A464" s="129"/>
      <c r="B464" s="273"/>
      <c r="C464" s="98"/>
      <c r="D464" s="98"/>
      <c r="E464" s="275"/>
    </row>
    <row r="465" spans="1:5" ht="15">
      <c r="A465" s="129"/>
      <c r="B465" s="273"/>
      <c r="C465" s="98"/>
      <c r="D465" s="98"/>
      <c r="E465" s="275"/>
    </row>
    <row r="466" spans="1:5" ht="15">
      <c r="A466" s="129"/>
      <c r="B466" s="273"/>
      <c r="C466" s="98"/>
      <c r="D466" s="98"/>
      <c r="E466" s="275"/>
    </row>
    <row r="467" spans="1:5" ht="15">
      <c r="A467" s="129"/>
      <c r="B467" s="273"/>
      <c r="C467" s="98"/>
      <c r="D467" s="98"/>
      <c r="E467" s="275"/>
    </row>
    <row r="468" spans="1:5" ht="15">
      <c r="A468" s="129"/>
      <c r="B468" s="273"/>
      <c r="C468" s="98"/>
      <c r="D468" s="98"/>
      <c r="E468" s="275"/>
    </row>
    <row r="469" spans="1:5" ht="15">
      <c r="A469" s="129"/>
      <c r="B469" s="273"/>
      <c r="C469" s="98"/>
      <c r="D469" s="98"/>
      <c r="E469" s="275"/>
    </row>
    <row r="470" spans="1:5" ht="15">
      <c r="A470" s="129"/>
      <c r="B470" s="273"/>
      <c r="C470" s="98"/>
      <c r="D470" s="98"/>
      <c r="E470" s="275"/>
    </row>
    <row r="471" spans="1:5" ht="15">
      <c r="A471" s="129"/>
      <c r="B471" s="273"/>
      <c r="C471" s="98"/>
      <c r="D471" s="98"/>
      <c r="E471" s="275"/>
    </row>
    <row r="472" spans="1:5" ht="15">
      <c r="A472" s="129"/>
      <c r="B472" s="273"/>
      <c r="C472" s="98"/>
      <c r="D472" s="98"/>
      <c r="E472" s="275"/>
    </row>
    <row r="473" spans="1:5" ht="15">
      <c r="A473" s="129"/>
      <c r="B473" s="273"/>
      <c r="C473" s="98"/>
      <c r="D473" s="98"/>
      <c r="E473" s="275"/>
    </row>
    <row r="474" spans="1:5" ht="15">
      <c r="A474" s="129"/>
      <c r="B474" s="273"/>
      <c r="C474" s="98"/>
      <c r="D474" s="98"/>
      <c r="E474" s="275"/>
    </row>
    <row r="475" spans="1:5" ht="15">
      <c r="A475" s="129"/>
      <c r="B475" s="273"/>
      <c r="C475" s="98"/>
      <c r="D475" s="98"/>
      <c r="E475" s="275"/>
    </row>
    <row r="476" spans="1:5" ht="15">
      <c r="A476" s="129"/>
      <c r="B476" s="273"/>
      <c r="C476" s="98"/>
      <c r="D476" s="98"/>
      <c r="E476" s="275"/>
    </row>
    <row r="477" spans="1:5" ht="15">
      <c r="A477" s="129"/>
      <c r="B477" s="273"/>
      <c r="C477" s="98"/>
      <c r="D477" s="98"/>
      <c r="E477" s="275"/>
    </row>
    <row r="478" spans="1:5" ht="15">
      <c r="A478" s="129"/>
      <c r="B478" s="273"/>
      <c r="C478" s="98"/>
      <c r="D478" s="98"/>
      <c r="E478" s="275"/>
    </row>
    <row r="479" spans="1:5" ht="15">
      <c r="A479" s="129"/>
      <c r="B479" s="273"/>
      <c r="C479" s="98"/>
      <c r="D479" s="98"/>
      <c r="E479" s="275"/>
    </row>
    <row r="480" spans="1:5" ht="15">
      <c r="A480" s="129"/>
      <c r="B480" s="273"/>
      <c r="C480" s="98"/>
      <c r="D480" s="98"/>
      <c r="E480" s="275"/>
    </row>
    <row r="481" spans="1:5" ht="15">
      <c r="A481" s="129"/>
      <c r="B481" s="273"/>
      <c r="C481" s="98"/>
      <c r="D481" s="98"/>
      <c r="E481" s="275"/>
    </row>
    <row r="482" spans="1:5" ht="15">
      <c r="A482" s="129"/>
      <c r="B482" s="273"/>
      <c r="C482" s="98"/>
      <c r="D482" s="98"/>
      <c r="E482" s="275"/>
    </row>
    <row r="483" spans="1:5" ht="15">
      <c r="A483" s="129"/>
      <c r="B483" s="273"/>
      <c r="C483" s="98"/>
      <c r="D483" s="98"/>
      <c r="E483" s="275"/>
    </row>
    <row r="484" spans="1:5" ht="15">
      <c r="A484" s="129"/>
      <c r="B484" s="273"/>
      <c r="C484" s="98"/>
      <c r="D484" s="98"/>
      <c r="E484" s="275"/>
    </row>
    <row r="485" spans="1:5" ht="15">
      <c r="A485" s="129"/>
      <c r="B485" s="273"/>
      <c r="C485" s="98"/>
      <c r="D485" s="98"/>
      <c r="E485" s="275"/>
    </row>
    <row r="486" spans="1:5" ht="15">
      <c r="A486" s="129"/>
      <c r="B486" s="273"/>
      <c r="C486" s="98"/>
      <c r="D486" s="98"/>
      <c r="E486" s="275"/>
    </row>
    <row r="487" spans="1:5" ht="15">
      <c r="A487" s="129"/>
      <c r="B487" s="273"/>
      <c r="C487" s="98"/>
      <c r="D487" s="98"/>
      <c r="E487" s="275"/>
    </row>
    <row r="488" spans="1:5" ht="15">
      <c r="A488" s="129"/>
      <c r="B488" s="273"/>
      <c r="C488" s="98"/>
      <c r="D488" s="98"/>
      <c r="E488" s="275"/>
    </row>
    <row r="489" spans="1:5" ht="15">
      <c r="A489" s="129"/>
      <c r="B489" s="273"/>
      <c r="C489" s="98"/>
      <c r="D489" s="98"/>
      <c r="E489" s="275"/>
    </row>
    <row r="490" spans="1:5" ht="15">
      <c r="A490" s="129"/>
      <c r="B490" s="273"/>
      <c r="C490" s="98"/>
      <c r="D490" s="98"/>
      <c r="E490" s="275"/>
    </row>
    <row r="491" spans="1:5" ht="15">
      <c r="A491" s="129"/>
      <c r="B491" s="273"/>
      <c r="C491" s="98"/>
      <c r="D491" s="98"/>
      <c r="E491" s="275"/>
    </row>
    <row r="492" spans="1:5" ht="15">
      <c r="A492" s="129"/>
      <c r="B492" s="273"/>
      <c r="C492" s="98"/>
      <c r="D492" s="98"/>
      <c r="E492" s="275"/>
    </row>
    <row r="493" spans="1:5" ht="15">
      <c r="A493" s="129"/>
      <c r="B493" s="273"/>
      <c r="C493" s="98"/>
      <c r="D493" s="98"/>
      <c r="E493" s="275"/>
    </row>
    <row r="494" spans="1:5" ht="15">
      <c r="A494" s="129"/>
      <c r="B494" s="273"/>
      <c r="C494" s="98"/>
      <c r="D494" s="98"/>
      <c r="E494" s="275"/>
    </row>
    <row r="495" spans="1:5" ht="15">
      <c r="A495" s="129"/>
      <c r="B495" s="273"/>
      <c r="C495" s="98"/>
      <c r="D495" s="98"/>
      <c r="E495" s="275"/>
    </row>
    <row r="496" spans="1:5" ht="15">
      <c r="A496" s="129"/>
      <c r="B496" s="273"/>
      <c r="C496" s="98"/>
      <c r="D496" s="98"/>
      <c r="E496" s="275"/>
    </row>
    <row r="497" spans="1:5" ht="15">
      <c r="A497" s="129"/>
      <c r="B497" s="273"/>
      <c r="C497" s="98"/>
      <c r="D497" s="98"/>
      <c r="E497" s="275"/>
    </row>
    <row r="498" spans="1:5" ht="15">
      <c r="A498" s="129"/>
      <c r="B498" s="273"/>
      <c r="C498" s="98"/>
      <c r="D498" s="98"/>
      <c r="E498" s="275"/>
    </row>
    <row r="499" spans="1:5" ht="15">
      <c r="A499" s="129"/>
      <c r="B499" s="273"/>
      <c r="C499" s="98"/>
      <c r="D499" s="98"/>
      <c r="E499" s="275"/>
    </row>
    <row r="500" spans="1:5" ht="15">
      <c r="A500" s="129"/>
      <c r="B500" s="273"/>
      <c r="C500" s="98"/>
      <c r="D500" s="98"/>
      <c r="E500" s="275"/>
    </row>
    <row r="501" spans="1:5" ht="15">
      <c r="A501" s="129"/>
      <c r="B501" s="273"/>
      <c r="C501" s="98"/>
      <c r="D501" s="98"/>
      <c r="E501" s="275"/>
    </row>
    <row r="502" spans="1:5" ht="15">
      <c r="A502" s="129"/>
      <c r="B502" s="273"/>
      <c r="C502" s="98"/>
      <c r="D502" s="98"/>
      <c r="E502" s="275"/>
    </row>
    <row r="503" spans="1:5" ht="15">
      <c r="A503" s="129"/>
      <c r="B503" s="273"/>
      <c r="C503" s="98"/>
      <c r="D503" s="98"/>
      <c r="E503" s="275"/>
    </row>
    <row r="504" spans="1:5" ht="15">
      <c r="A504" s="129"/>
      <c r="B504" s="273"/>
      <c r="C504" s="98"/>
      <c r="D504" s="98"/>
      <c r="E504" s="275"/>
    </row>
    <row r="505" spans="1:5" ht="15">
      <c r="A505" s="129"/>
      <c r="B505" s="273"/>
      <c r="C505" s="98"/>
      <c r="D505" s="98"/>
      <c r="E505" s="275"/>
    </row>
    <row r="506" spans="1:5" ht="15">
      <c r="A506" s="129"/>
      <c r="B506" s="273"/>
      <c r="C506" s="98"/>
      <c r="D506" s="98"/>
      <c r="E506" s="275"/>
    </row>
    <row r="507" spans="1:5" ht="15">
      <c r="A507" s="129"/>
      <c r="B507" s="273"/>
      <c r="C507" s="98"/>
      <c r="D507" s="98"/>
      <c r="E507" s="275"/>
    </row>
    <row r="508" spans="1:5" ht="15">
      <c r="A508" s="129"/>
      <c r="B508" s="273"/>
      <c r="C508" s="98"/>
      <c r="D508" s="98"/>
      <c r="E508" s="275"/>
    </row>
    <row r="509" spans="1:5" ht="15">
      <c r="A509" s="129"/>
      <c r="B509" s="273"/>
      <c r="C509" s="98"/>
      <c r="D509" s="98"/>
      <c r="E509" s="275"/>
    </row>
    <row r="510" spans="1:5" ht="15">
      <c r="A510" s="129"/>
      <c r="B510" s="273"/>
      <c r="C510" s="98"/>
      <c r="D510" s="98"/>
      <c r="E510" s="275"/>
    </row>
    <row r="511" spans="1:5" ht="15">
      <c r="A511" s="129"/>
      <c r="B511" s="273"/>
      <c r="C511" s="98"/>
      <c r="D511" s="98"/>
      <c r="E511" s="275"/>
    </row>
    <row r="512" spans="1:5" ht="15">
      <c r="A512" s="129"/>
      <c r="B512" s="273"/>
      <c r="C512" s="98"/>
      <c r="D512" s="98"/>
      <c r="E512" s="275"/>
    </row>
    <row r="513" spans="1:5" ht="15">
      <c r="A513" s="129"/>
      <c r="B513" s="273"/>
      <c r="C513" s="98"/>
      <c r="D513" s="98"/>
      <c r="E513" s="275"/>
    </row>
    <row r="514" spans="1:5" ht="15">
      <c r="A514" s="129"/>
      <c r="B514" s="273"/>
      <c r="C514" s="98"/>
      <c r="D514" s="98"/>
      <c r="E514" s="275"/>
    </row>
    <row r="515" spans="1:5" ht="15">
      <c r="A515" s="129"/>
      <c r="B515" s="273"/>
      <c r="C515" s="98"/>
      <c r="D515" s="98"/>
      <c r="E515" s="275"/>
    </row>
    <row r="516" spans="1:5" ht="15">
      <c r="A516" s="129"/>
      <c r="B516" s="273"/>
      <c r="C516" s="98"/>
      <c r="D516" s="98"/>
      <c r="E516" s="275"/>
    </row>
    <row r="517" spans="1:5" ht="15">
      <c r="A517" s="129"/>
      <c r="B517" s="273"/>
      <c r="C517" s="98"/>
      <c r="D517" s="98"/>
      <c r="E517" s="275"/>
    </row>
    <row r="518" spans="1:5" ht="15">
      <c r="A518" s="129"/>
      <c r="B518" s="273"/>
      <c r="C518" s="98"/>
      <c r="D518" s="98"/>
      <c r="E518" s="275"/>
    </row>
    <row r="519" spans="1:5" ht="15">
      <c r="A519" s="129"/>
      <c r="B519" s="273"/>
      <c r="C519" s="98"/>
      <c r="D519" s="98"/>
      <c r="E519" s="275"/>
    </row>
    <row r="520" spans="1:5" ht="15">
      <c r="A520" s="129"/>
      <c r="B520" s="273"/>
      <c r="C520" s="98"/>
      <c r="D520" s="98"/>
      <c r="E520" s="275"/>
    </row>
    <row r="521" spans="1:5" ht="15">
      <c r="A521" s="129"/>
      <c r="B521" s="273"/>
      <c r="C521" s="98"/>
      <c r="D521" s="98"/>
      <c r="E521" s="275"/>
    </row>
    <row r="522" spans="1:5" ht="15">
      <c r="A522" s="129"/>
      <c r="B522" s="273"/>
      <c r="C522" s="98"/>
      <c r="D522" s="98"/>
      <c r="E522" s="275"/>
    </row>
    <row r="523" spans="1:5" ht="15">
      <c r="A523" s="129"/>
      <c r="B523" s="273"/>
      <c r="C523" s="98"/>
      <c r="D523" s="98"/>
      <c r="E523" s="275"/>
    </row>
    <row r="524" spans="1:5" ht="15">
      <c r="A524" s="129"/>
      <c r="B524" s="273"/>
      <c r="C524" s="98"/>
      <c r="D524" s="98"/>
      <c r="E524" s="275"/>
    </row>
    <row r="525" spans="1:5" ht="15">
      <c r="A525" s="129"/>
      <c r="B525" s="273"/>
      <c r="C525" s="98"/>
      <c r="D525" s="98"/>
      <c r="E525" s="275"/>
    </row>
    <row r="526" spans="1:5" ht="15">
      <c r="A526" s="129"/>
      <c r="B526" s="273"/>
      <c r="C526" s="98"/>
      <c r="D526" s="98"/>
      <c r="E526" s="275"/>
    </row>
    <row r="527" spans="1:5" ht="15">
      <c r="A527" s="129"/>
      <c r="B527" s="273"/>
      <c r="C527" s="98"/>
      <c r="D527" s="98"/>
      <c r="E527" s="275"/>
    </row>
    <row r="528" spans="1:5" ht="15">
      <c r="A528" s="129"/>
      <c r="B528" s="273"/>
      <c r="C528" s="98"/>
      <c r="D528" s="98"/>
      <c r="E528" s="275"/>
    </row>
    <row r="529" spans="1:5" ht="15">
      <c r="A529" s="129"/>
      <c r="B529" s="273"/>
      <c r="C529" s="98"/>
      <c r="D529" s="98"/>
      <c r="E529" s="275"/>
    </row>
    <row r="530" spans="1:5" ht="15">
      <c r="A530" s="129"/>
      <c r="B530" s="273"/>
      <c r="C530" s="98"/>
      <c r="D530" s="98"/>
      <c r="E530" s="275"/>
    </row>
    <row r="531" spans="1:5" ht="15">
      <c r="A531" s="129"/>
      <c r="B531" s="273"/>
      <c r="C531" s="98"/>
      <c r="D531" s="98"/>
      <c r="E531" s="275"/>
    </row>
    <row r="532" spans="1:5" ht="15">
      <c r="A532" s="129"/>
      <c r="B532" s="273"/>
      <c r="C532" s="98"/>
      <c r="D532" s="98"/>
      <c r="E532" s="275"/>
    </row>
    <row r="533" spans="1:5" ht="15">
      <c r="A533" s="129"/>
      <c r="B533" s="273"/>
      <c r="C533" s="98"/>
      <c r="D533" s="98"/>
      <c r="E533" s="275"/>
    </row>
    <row r="534" spans="1:5" ht="15">
      <c r="A534" s="129"/>
      <c r="B534" s="273"/>
      <c r="C534" s="98"/>
      <c r="D534" s="98"/>
      <c r="E534" s="275"/>
    </row>
    <row r="535" spans="1:5" ht="15">
      <c r="A535" s="129"/>
      <c r="B535" s="273"/>
      <c r="C535" s="98"/>
      <c r="D535" s="98"/>
      <c r="E535" s="275"/>
    </row>
    <row r="536" spans="1:5" ht="15">
      <c r="A536" s="129"/>
      <c r="B536" s="273"/>
      <c r="C536" s="98"/>
      <c r="D536" s="98"/>
      <c r="E536" s="275"/>
    </row>
    <row r="537" spans="1:5" ht="15">
      <c r="A537" s="129"/>
      <c r="B537" s="273"/>
      <c r="C537" s="98"/>
      <c r="D537" s="98"/>
      <c r="E537" s="275"/>
    </row>
    <row r="538" spans="1:5" ht="15">
      <c r="A538" s="129"/>
      <c r="B538" s="273"/>
      <c r="C538" s="98"/>
      <c r="D538" s="98"/>
      <c r="E538" s="275"/>
    </row>
    <row r="539" spans="1:5" ht="15">
      <c r="A539" s="129"/>
      <c r="B539" s="273"/>
      <c r="C539" s="98"/>
      <c r="D539" s="98"/>
      <c r="E539" s="275"/>
    </row>
    <row r="540" spans="1:5" ht="15">
      <c r="A540" s="129"/>
      <c r="B540" s="273"/>
      <c r="C540" s="98"/>
      <c r="D540" s="98"/>
      <c r="E540" s="275"/>
    </row>
    <row r="541" spans="1:5" ht="15">
      <c r="A541" s="129"/>
      <c r="B541" s="273"/>
      <c r="C541" s="98"/>
      <c r="D541" s="98"/>
      <c r="E541" s="275"/>
    </row>
    <row r="542" spans="1:5" ht="15">
      <c r="A542" s="129"/>
      <c r="B542" s="273"/>
      <c r="C542" s="98"/>
      <c r="D542" s="98"/>
      <c r="E542" s="275"/>
    </row>
    <row r="543" spans="1:5" ht="15">
      <c r="A543" s="129"/>
      <c r="B543" s="273"/>
      <c r="C543" s="98"/>
      <c r="D543" s="98"/>
      <c r="E543" s="275"/>
    </row>
    <row r="544" spans="1:5" ht="15">
      <c r="A544" s="129"/>
      <c r="B544" s="273"/>
      <c r="C544" s="98"/>
      <c r="D544" s="98"/>
      <c r="E544" s="275"/>
    </row>
    <row r="545" spans="1:5" ht="15">
      <c r="A545" s="129"/>
      <c r="B545" s="273"/>
      <c r="C545" s="98"/>
      <c r="D545" s="98"/>
      <c r="E545" s="275"/>
    </row>
    <row r="546" spans="1:5" ht="15">
      <c r="A546" s="129"/>
      <c r="B546" s="273"/>
      <c r="C546" s="98"/>
      <c r="D546" s="98"/>
      <c r="E546" s="275"/>
    </row>
    <row r="547" spans="1:5" ht="15">
      <c r="A547" s="129"/>
      <c r="B547" s="273"/>
      <c r="C547" s="98"/>
      <c r="D547" s="98"/>
      <c r="E547" s="275"/>
    </row>
    <row r="548" spans="1:5" ht="15">
      <c r="A548" s="129"/>
      <c r="B548" s="273"/>
      <c r="C548" s="98"/>
      <c r="D548" s="98"/>
      <c r="E548" s="275"/>
    </row>
    <row r="549" spans="1:5" ht="15">
      <c r="A549" s="129"/>
      <c r="B549" s="273"/>
      <c r="C549" s="98"/>
      <c r="D549" s="98"/>
      <c r="E549" s="275"/>
    </row>
    <row r="550" spans="1:5" ht="15">
      <c r="A550" s="129"/>
      <c r="B550" s="273"/>
      <c r="C550" s="98"/>
      <c r="D550" s="98"/>
      <c r="E550" s="275"/>
    </row>
    <row r="551" spans="1:5" ht="15">
      <c r="A551" s="129"/>
      <c r="B551" s="273"/>
      <c r="C551" s="98"/>
      <c r="D551" s="98"/>
      <c r="E551" s="275"/>
    </row>
    <row r="552" spans="1:5" ht="15">
      <c r="A552" s="129"/>
      <c r="B552" s="273"/>
      <c r="C552" s="98"/>
      <c r="D552" s="98"/>
      <c r="E552" s="275"/>
    </row>
    <row r="553" spans="1:5" ht="15">
      <c r="A553" s="129"/>
      <c r="B553" s="273"/>
      <c r="C553" s="98"/>
      <c r="D553" s="98"/>
      <c r="E553" s="275"/>
    </row>
    <row r="554" spans="1:5" ht="15">
      <c r="A554" s="129"/>
      <c r="B554" s="273"/>
      <c r="C554" s="98"/>
      <c r="D554" s="98"/>
      <c r="E554" s="275"/>
    </row>
    <row r="555" spans="1:5" ht="15">
      <c r="A555" s="129"/>
      <c r="B555" s="273"/>
      <c r="C555" s="98"/>
      <c r="D555" s="98"/>
      <c r="E555" s="275"/>
    </row>
    <row r="556" spans="1:5" ht="15">
      <c r="A556" s="129"/>
      <c r="B556" s="273"/>
      <c r="C556" s="98"/>
      <c r="D556" s="98"/>
      <c r="E556" s="275"/>
    </row>
    <row r="557" spans="1:5" ht="15">
      <c r="A557" s="129"/>
      <c r="B557" s="273"/>
      <c r="C557" s="98"/>
      <c r="D557" s="98"/>
      <c r="E557" s="275"/>
    </row>
    <row r="558" spans="1:5" ht="15">
      <c r="A558" s="129"/>
      <c r="B558" s="273"/>
      <c r="C558" s="98"/>
      <c r="D558" s="98"/>
      <c r="E558" s="275"/>
    </row>
    <row r="559" spans="1:5" ht="15">
      <c r="A559" s="129"/>
      <c r="B559" s="273"/>
      <c r="C559" s="98"/>
      <c r="D559" s="98"/>
      <c r="E559" s="275"/>
    </row>
    <row r="560" spans="1:5" ht="15">
      <c r="A560" s="129"/>
      <c r="B560" s="273"/>
      <c r="C560" s="98"/>
      <c r="D560" s="98"/>
      <c r="E560" s="275"/>
    </row>
    <row r="561" spans="1:5" ht="15">
      <c r="A561" s="129"/>
      <c r="B561" s="273"/>
      <c r="C561" s="98"/>
      <c r="D561" s="98"/>
      <c r="E561" s="275"/>
    </row>
    <row r="562" spans="1:5" ht="15">
      <c r="A562" s="129"/>
      <c r="B562" s="273"/>
      <c r="C562" s="98"/>
      <c r="D562" s="98"/>
      <c r="E562" s="275"/>
    </row>
    <row r="563" spans="1:5" ht="15">
      <c r="A563" s="129"/>
      <c r="B563" s="273"/>
      <c r="C563" s="98"/>
      <c r="D563" s="98"/>
      <c r="E563" s="275"/>
    </row>
    <row r="564" spans="1:5" ht="15">
      <c r="A564" s="129"/>
      <c r="B564" s="273"/>
      <c r="C564" s="98"/>
      <c r="D564" s="98"/>
      <c r="E564" s="275"/>
    </row>
    <row r="565" spans="1:5" ht="15">
      <c r="A565" s="129"/>
      <c r="B565" s="273"/>
      <c r="C565" s="98"/>
      <c r="D565" s="98"/>
      <c r="E565" s="275"/>
    </row>
    <row r="566" spans="1:5" ht="15">
      <c r="A566" s="129"/>
      <c r="B566" s="273"/>
      <c r="C566" s="98"/>
      <c r="D566" s="98"/>
      <c r="E566" s="275"/>
    </row>
    <row r="567" spans="1:5" ht="15">
      <c r="A567" s="129"/>
      <c r="B567" s="273"/>
      <c r="C567" s="98"/>
      <c r="D567" s="98"/>
      <c r="E567" s="275"/>
    </row>
    <row r="568" spans="1:5" ht="15">
      <c r="A568" s="129"/>
      <c r="B568" s="273"/>
      <c r="C568" s="98"/>
      <c r="D568" s="98"/>
      <c r="E568" s="275"/>
    </row>
    <row r="569" spans="1:5" ht="15">
      <c r="A569" s="129"/>
      <c r="B569" s="273"/>
      <c r="C569" s="98"/>
      <c r="D569" s="98"/>
      <c r="E569" s="275"/>
    </row>
    <row r="570" spans="1:5" ht="15">
      <c r="A570" s="129"/>
      <c r="B570" s="273"/>
      <c r="C570" s="98"/>
      <c r="D570" s="98"/>
      <c r="E570" s="275"/>
    </row>
    <row r="571" spans="1:5" ht="15">
      <c r="A571" s="129"/>
      <c r="B571" s="273"/>
      <c r="C571" s="98"/>
      <c r="D571" s="98"/>
      <c r="E571" s="275"/>
    </row>
    <row r="572" spans="1:5" ht="15">
      <c r="A572" s="129"/>
      <c r="B572" s="273"/>
      <c r="C572" s="98"/>
      <c r="D572" s="98"/>
      <c r="E572" s="275"/>
    </row>
    <row r="573" spans="1:5" ht="15">
      <c r="A573" s="129"/>
      <c r="B573" s="273"/>
      <c r="C573" s="98"/>
      <c r="D573" s="98"/>
      <c r="E573" s="275"/>
    </row>
    <row r="574" spans="1:5" ht="15">
      <c r="A574" s="129"/>
      <c r="B574" s="273"/>
      <c r="C574" s="98"/>
      <c r="D574" s="98"/>
      <c r="E574" s="275"/>
    </row>
    <row r="575" spans="1:5" ht="15">
      <c r="A575" s="129"/>
      <c r="B575" s="273"/>
      <c r="C575" s="98"/>
      <c r="D575" s="98"/>
      <c r="E575" s="275"/>
    </row>
    <row r="576" spans="1:5" ht="15">
      <c r="A576" s="129"/>
      <c r="B576" s="273"/>
      <c r="C576" s="98"/>
      <c r="D576" s="98"/>
      <c r="E576" s="275"/>
    </row>
    <row r="577" spans="1:5" ht="15">
      <c r="A577" s="129"/>
      <c r="B577" s="273"/>
      <c r="C577" s="98"/>
      <c r="D577" s="98"/>
      <c r="E577" s="275"/>
    </row>
    <row r="578" spans="1:5" ht="15">
      <c r="A578" s="129"/>
      <c r="B578" s="273"/>
      <c r="C578" s="98"/>
      <c r="D578" s="98"/>
      <c r="E578" s="275"/>
    </row>
    <row r="579" spans="1:5" ht="15">
      <c r="A579" s="129"/>
      <c r="B579" s="273"/>
      <c r="C579" s="98"/>
      <c r="D579" s="98"/>
      <c r="E579" s="275"/>
    </row>
    <row r="580" spans="1:5" ht="15">
      <c r="A580" s="129"/>
      <c r="B580" s="273"/>
      <c r="C580" s="98"/>
      <c r="D580" s="98"/>
      <c r="E580" s="275"/>
    </row>
    <row r="581" spans="1:5" ht="15">
      <c r="A581" s="129"/>
      <c r="B581" s="273"/>
      <c r="C581" s="98"/>
      <c r="D581" s="98"/>
      <c r="E581" s="275"/>
    </row>
    <row r="582" spans="1:5" ht="15">
      <c r="A582" s="129"/>
      <c r="B582" s="273"/>
      <c r="C582" s="98"/>
      <c r="D582" s="98"/>
      <c r="E582" s="275"/>
    </row>
    <row r="583" spans="1:5" ht="15">
      <c r="A583" s="129"/>
      <c r="B583" s="273"/>
      <c r="C583" s="98"/>
      <c r="D583" s="98"/>
      <c r="E583" s="275"/>
    </row>
    <row r="584" spans="1:5" ht="15">
      <c r="A584" s="129"/>
      <c r="B584" s="273"/>
      <c r="C584" s="98"/>
      <c r="D584" s="98"/>
      <c r="E584" s="275"/>
    </row>
    <row r="585" spans="1:5" ht="15">
      <c r="A585" s="129"/>
      <c r="B585" s="273"/>
      <c r="C585" s="98"/>
      <c r="D585" s="98"/>
      <c r="E585" s="275"/>
    </row>
    <row r="586" spans="1:5" ht="15">
      <c r="A586" s="129"/>
      <c r="B586" s="273"/>
      <c r="C586" s="98"/>
      <c r="D586" s="98"/>
      <c r="E586" s="275"/>
    </row>
    <row r="587" spans="1:5" ht="15">
      <c r="A587" s="129"/>
      <c r="B587" s="273"/>
      <c r="C587" s="98"/>
      <c r="D587" s="98"/>
      <c r="E587" s="275"/>
    </row>
    <row r="588" spans="1:5" ht="15">
      <c r="A588" s="129"/>
      <c r="B588" s="273"/>
      <c r="C588" s="98"/>
      <c r="D588" s="98"/>
      <c r="E588" s="275"/>
    </row>
    <row r="589" spans="1:5" ht="15">
      <c r="A589" s="129"/>
      <c r="B589" s="273"/>
      <c r="C589" s="98"/>
      <c r="D589" s="98"/>
      <c r="E589" s="275"/>
    </row>
    <row r="590" spans="1:5" ht="15">
      <c r="A590" s="129"/>
      <c r="B590" s="273"/>
      <c r="C590" s="98"/>
      <c r="D590" s="98"/>
      <c r="E590" s="275"/>
    </row>
    <row r="591" spans="1:5" ht="15">
      <c r="A591" s="129"/>
      <c r="B591" s="273"/>
      <c r="C591" s="98"/>
      <c r="D591" s="98"/>
      <c r="E591" s="275"/>
    </row>
    <row r="592" spans="1:5" ht="15">
      <c r="A592" s="129"/>
      <c r="B592" s="273"/>
      <c r="C592" s="98"/>
      <c r="D592" s="98"/>
      <c r="E592" s="275"/>
    </row>
    <row r="593" spans="1:5" ht="15">
      <c r="A593" s="129"/>
      <c r="B593" s="273"/>
      <c r="C593" s="98"/>
      <c r="D593" s="98"/>
      <c r="E593" s="275"/>
    </row>
    <row r="594" spans="1:5" ht="15">
      <c r="A594" s="129"/>
      <c r="B594" s="273"/>
      <c r="C594" s="98"/>
      <c r="D594" s="98"/>
      <c r="E594" s="275"/>
    </row>
    <row r="595" spans="1:5" ht="15">
      <c r="A595" s="129"/>
      <c r="B595" s="273"/>
      <c r="C595" s="98"/>
      <c r="D595" s="98"/>
      <c r="E595" s="275"/>
    </row>
    <row r="596" spans="1:5" ht="15">
      <c r="A596" s="129"/>
      <c r="B596" s="273"/>
      <c r="C596" s="98"/>
      <c r="D596" s="98"/>
      <c r="E596" s="275"/>
    </row>
    <row r="597" spans="1:5" ht="15">
      <c r="A597" s="129"/>
      <c r="B597" s="273"/>
      <c r="C597" s="98"/>
      <c r="D597" s="98"/>
      <c r="E597" s="275"/>
    </row>
    <row r="598" spans="1:5" ht="15">
      <c r="A598" s="129"/>
      <c r="B598" s="273"/>
      <c r="C598" s="98"/>
      <c r="D598" s="98"/>
      <c r="E598" s="275"/>
    </row>
    <row r="599" spans="1:5" ht="15">
      <c r="A599" s="129"/>
      <c r="B599" s="273"/>
      <c r="C599" s="98"/>
      <c r="D599" s="98"/>
      <c r="E599" s="275"/>
    </row>
    <row r="600" spans="1:5" ht="15">
      <c r="A600" s="129"/>
      <c r="B600" s="273"/>
      <c r="C600" s="98"/>
      <c r="D600" s="98"/>
      <c r="E600" s="275"/>
    </row>
    <row r="601" spans="1:5" ht="15">
      <c r="A601" s="129"/>
      <c r="B601" s="273"/>
      <c r="C601" s="98"/>
      <c r="D601" s="98"/>
      <c r="E601" s="275"/>
    </row>
    <row r="602" spans="1:5" ht="15">
      <c r="A602" s="129"/>
      <c r="B602" s="273"/>
      <c r="C602" s="98"/>
      <c r="D602" s="98"/>
      <c r="E602" s="275"/>
    </row>
    <row r="603" spans="1:5" ht="15">
      <c r="A603" s="129"/>
      <c r="B603" s="273"/>
      <c r="C603" s="98"/>
      <c r="D603" s="98"/>
      <c r="E603" s="275"/>
    </row>
    <row r="604" spans="1:5" ht="15">
      <c r="A604" s="129"/>
      <c r="B604" s="273"/>
      <c r="C604" s="98"/>
      <c r="D604" s="98"/>
      <c r="E604" s="275"/>
    </row>
    <row r="605" spans="1:5" ht="15">
      <c r="A605" s="129"/>
      <c r="B605" s="273"/>
      <c r="C605" s="98"/>
      <c r="D605" s="98"/>
      <c r="E605" s="275"/>
    </row>
    <row r="606" spans="1:5" ht="15">
      <c r="A606" s="129"/>
      <c r="B606" s="273"/>
      <c r="C606" s="98"/>
      <c r="D606" s="98"/>
      <c r="E606" s="275"/>
    </row>
    <row r="607" spans="1:5" ht="15">
      <c r="A607" s="129"/>
      <c r="B607" s="273"/>
      <c r="C607" s="98"/>
      <c r="D607" s="98"/>
      <c r="E607" s="275"/>
    </row>
    <row r="608" spans="1:5" ht="15">
      <c r="A608" s="129"/>
      <c r="B608" s="273"/>
      <c r="C608" s="98"/>
      <c r="D608" s="98"/>
      <c r="E608" s="275"/>
    </row>
    <row r="609" spans="1:5" ht="15">
      <c r="A609" s="129"/>
      <c r="B609" s="273"/>
      <c r="C609" s="98"/>
      <c r="D609" s="98"/>
      <c r="E609" s="275"/>
    </row>
    <row r="610" spans="1:5" ht="15">
      <c r="A610" s="129"/>
      <c r="B610" s="273"/>
      <c r="C610" s="98"/>
      <c r="D610" s="98"/>
      <c r="E610" s="275"/>
    </row>
    <row r="611" spans="1:5" ht="15">
      <c r="A611" s="129"/>
      <c r="B611" s="273"/>
      <c r="C611" s="98"/>
      <c r="D611" s="98"/>
      <c r="E611" s="275"/>
    </row>
    <row r="612" spans="1:5" ht="15">
      <c r="A612" s="129"/>
      <c r="B612" s="273"/>
      <c r="C612" s="98"/>
      <c r="D612" s="98"/>
      <c r="E612" s="275"/>
    </row>
    <row r="613" spans="1:5" ht="15">
      <c r="A613" s="129"/>
      <c r="B613" s="273"/>
      <c r="C613" s="98"/>
      <c r="D613" s="98"/>
      <c r="E613" s="275"/>
    </row>
    <row r="614" spans="1:5" ht="15">
      <c r="A614" s="129"/>
      <c r="B614" s="273"/>
      <c r="C614" s="98"/>
      <c r="D614" s="98"/>
      <c r="E614" s="275"/>
    </row>
    <row r="615" spans="1:5" ht="15">
      <c r="A615" s="129"/>
      <c r="B615" s="273"/>
      <c r="C615" s="98"/>
      <c r="D615" s="98"/>
      <c r="E615" s="275"/>
    </row>
    <row r="616" spans="1:5" ht="15">
      <c r="A616" s="129"/>
      <c r="B616" s="273"/>
      <c r="C616" s="98"/>
      <c r="D616" s="98"/>
      <c r="E616" s="275"/>
    </row>
    <row r="617" spans="1:5" ht="15">
      <c r="A617" s="129"/>
      <c r="B617" s="273"/>
      <c r="C617" s="98"/>
      <c r="D617" s="98"/>
      <c r="E617" s="275"/>
    </row>
    <row r="618" spans="1:5" ht="15">
      <c r="A618" s="129"/>
      <c r="B618" s="273"/>
      <c r="C618" s="98"/>
      <c r="D618" s="98"/>
      <c r="E618" s="275"/>
    </row>
    <row r="619" spans="1:5" ht="15">
      <c r="A619" s="129"/>
      <c r="B619" s="273"/>
      <c r="C619" s="98"/>
      <c r="D619" s="98"/>
      <c r="E619" s="275"/>
    </row>
    <row r="620" spans="1:5" ht="15">
      <c r="A620" s="129"/>
      <c r="B620" s="273"/>
      <c r="C620" s="98"/>
      <c r="D620" s="98"/>
      <c r="E620" s="275"/>
    </row>
    <row r="621" spans="1:5" ht="15">
      <c r="A621" s="129"/>
      <c r="B621" s="273"/>
      <c r="C621" s="98"/>
      <c r="D621" s="98"/>
      <c r="E621" s="275"/>
    </row>
    <row r="622" spans="1:5" ht="15">
      <c r="A622" s="129"/>
      <c r="B622" s="273"/>
      <c r="C622" s="98"/>
      <c r="D622" s="98"/>
      <c r="E622" s="275"/>
    </row>
    <row r="623" spans="1:5" ht="15">
      <c r="A623" s="129"/>
      <c r="B623" s="273"/>
      <c r="C623" s="98"/>
      <c r="D623" s="98"/>
      <c r="E623" s="275"/>
    </row>
    <row r="624" spans="1:5" ht="15">
      <c r="A624" s="129"/>
      <c r="B624" s="273"/>
      <c r="C624" s="98"/>
      <c r="D624" s="98"/>
      <c r="E624" s="275"/>
    </row>
    <row r="625" spans="1:5" ht="15">
      <c r="A625" s="129"/>
      <c r="B625" s="273"/>
      <c r="C625" s="98"/>
      <c r="D625" s="98"/>
      <c r="E625" s="275"/>
    </row>
    <row r="626" spans="1:5" ht="15">
      <c r="A626" s="129"/>
      <c r="B626" s="273"/>
      <c r="C626" s="98"/>
      <c r="D626" s="98"/>
      <c r="E626" s="275"/>
    </row>
    <row r="627" spans="1:5" ht="15">
      <c r="A627" s="129"/>
      <c r="B627" s="273"/>
      <c r="C627" s="98"/>
      <c r="D627" s="98"/>
      <c r="E627" s="275"/>
    </row>
    <row r="628" spans="1:5" ht="15">
      <c r="A628" s="129"/>
      <c r="B628" s="273"/>
      <c r="C628" s="98"/>
      <c r="D628" s="98"/>
      <c r="E628" s="275"/>
    </row>
    <row r="629" spans="1:5" ht="15">
      <c r="A629" s="129"/>
      <c r="B629" s="273"/>
      <c r="C629" s="98"/>
      <c r="D629" s="98"/>
      <c r="E629" s="275"/>
    </row>
    <row r="630" spans="1:5" ht="15">
      <c r="A630" s="129"/>
      <c r="B630" s="273"/>
      <c r="C630" s="98"/>
      <c r="D630" s="98"/>
      <c r="E630" s="275"/>
    </row>
    <row r="631" spans="1:5" ht="15">
      <c r="A631" s="129"/>
      <c r="B631" s="273"/>
      <c r="C631" s="98"/>
      <c r="D631" s="98"/>
      <c r="E631" s="275"/>
    </row>
    <row r="632" spans="1:5" ht="15">
      <c r="A632" s="129"/>
      <c r="B632" s="273"/>
      <c r="C632" s="98"/>
      <c r="D632" s="98"/>
      <c r="E632" s="275"/>
    </row>
    <row r="633" spans="1:5" ht="15">
      <c r="A633" s="129"/>
      <c r="B633" s="273"/>
      <c r="C633" s="98"/>
      <c r="D633" s="98"/>
      <c r="E633" s="275"/>
    </row>
    <row r="634" spans="1:5" ht="15">
      <c r="A634" s="129"/>
      <c r="B634" s="273"/>
      <c r="C634" s="98"/>
      <c r="D634" s="98"/>
      <c r="E634" s="275"/>
    </row>
    <row r="635" spans="1:5" ht="15">
      <c r="A635" s="129"/>
      <c r="B635" s="273"/>
      <c r="C635" s="98"/>
      <c r="D635" s="98"/>
      <c r="E635" s="275"/>
    </row>
    <row r="636" spans="1:5" ht="15">
      <c r="A636" s="129"/>
      <c r="B636" s="273"/>
      <c r="C636" s="98"/>
      <c r="D636" s="98"/>
      <c r="E636" s="275"/>
    </row>
    <row r="637" spans="1:5" ht="15">
      <c r="A637" s="129"/>
      <c r="B637" s="273"/>
      <c r="C637" s="98"/>
      <c r="D637" s="98"/>
      <c r="E637" s="275"/>
    </row>
    <row r="638" spans="1:5" ht="15">
      <c r="A638" s="129"/>
      <c r="B638" s="273"/>
      <c r="C638" s="98"/>
      <c r="D638" s="98"/>
      <c r="E638" s="275"/>
    </row>
    <row r="639" spans="1:5" ht="15">
      <c r="A639" s="129"/>
      <c r="B639" s="273"/>
      <c r="C639" s="98"/>
      <c r="D639" s="98"/>
      <c r="E639" s="275"/>
    </row>
    <row r="640" spans="1:5" ht="15">
      <c r="A640" s="129"/>
      <c r="B640" s="273"/>
      <c r="C640" s="98"/>
      <c r="D640" s="98"/>
      <c r="E640" s="275"/>
    </row>
    <row r="641" spans="1:5" ht="15">
      <c r="A641" s="129"/>
      <c r="B641" s="273"/>
      <c r="C641" s="98"/>
      <c r="D641" s="98"/>
      <c r="E641" s="275"/>
    </row>
    <row r="642" spans="1:5" ht="15">
      <c r="A642" s="129"/>
      <c r="B642" s="273"/>
      <c r="C642" s="98"/>
      <c r="D642" s="98"/>
      <c r="E642" s="275"/>
    </row>
    <row r="643" spans="1:5" ht="15">
      <c r="A643" s="129"/>
      <c r="B643" s="273"/>
      <c r="C643" s="98"/>
      <c r="D643" s="98"/>
      <c r="E643" s="275"/>
    </row>
    <row r="644" spans="1:5" ht="15">
      <c r="A644" s="129"/>
      <c r="B644" s="273"/>
      <c r="C644" s="98"/>
      <c r="D644" s="98"/>
      <c r="E644" s="275"/>
    </row>
    <row r="645" spans="1:5" ht="15">
      <c r="A645" s="129"/>
      <c r="B645" s="273"/>
      <c r="C645" s="98"/>
      <c r="D645" s="98"/>
      <c r="E645" s="275"/>
    </row>
    <row r="646" spans="1:5" ht="15">
      <c r="A646" s="129"/>
      <c r="B646" s="273"/>
      <c r="C646" s="98"/>
      <c r="D646" s="98"/>
      <c r="E646" s="275"/>
    </row>
    <row r="647" spans="1:5" ht="15">
      <c r="A647" s="129"/>
      <c r="B647" s="273"/>
      <c r="C647" s="98"/>
      <c r="D647" s="98"/>
      <c r="E647" s="275"/>
    </row>
    <row r="648" spans="1:5" ht="15">
      <c r="A648" s="129"/>
      <c r="B648" s="273"/>
      <c r="C648" s="98"/>
      <c r="D648" s="98"/>
      <c r="E648" s="275"/>
    </row>
    <row r="649" spans="1:5" ht="15">
      <c r="A649" s="129"/>
      <c r="B649" s="273"/>
      <c r="C649" s="98"/>
      <c r="D649" s="98"/>
      <c r="E649" s="275"/>
    </row>
    <row r="650" spans="1:5" ht="15">
      <c r="A650" s="129"/>
      <c r="B650" s="273"/>
      <c r="C650" s="98"/>
      <c r="D650" s="98"/>
      <c r="E650" s="275"/>
    </row>
    <row r="651" spans="1:5" ht="15">
      <c r="A651" s="129"/>
      <c r="B651" s="273"/>
      <c r="C651" s="98"/>
      <c r="D651" s="98"/>
      <c r="E651" s="275"/>
    </row>
    <row r="652" spans="1:5" ht="15">
      <c r="A652" s="129"/>
      <c r="B652" s="273"/>
      <c r="C652" s="98"/>
      <c r="D652" s="98"/>
      <c r="E652" s="275"/>
    </row>
    <row r="653" spans="1:5" ht="15">
      <c r="A653" s="129"/>
      <c r="B653" s="273"/>
      <c r="C653" s="98"/>
      <c r="D653" s="98"/>
      <c r="E653" s="275"/>
    </row>
    <row r="654" spans="1:5" ht="15">
      <c r="A654" s="129"/>
      <c r="B654" s="273"/>
      <c r="C654" s="98"/>
      <c r="D654" s="98"/>
      <c r="E654" s="275"/>
    </row>
    <row r="655" spans="1:5" ht="15">
      <c r="A655" s="129"/>
      <c r="B655" s="273"/>
      <c r="C655" s="98"/>
      <c r="D655" s="98"/>
      <c r="E655" s="275"/>
    </row>
    <row r="656" spans="1:5" ht="15">
      <c r="A656" s="129"/>
      <c r="B656" s="273"/>
      <c r="C656" s="98"/>
      <c r="D656" s="98"/>
      <c r="E656" s="275"/>
    </row>
    <row r="657" spans="1:5" ht="15">
      <c r="A657" s="129"/>
      <c r="B657" s="273"/>
      <c r="C657" s="98"/>
      <c r="D657" s="98"/>
      <c r="E657" s="275"/>
    </row>
    <row r="658" spans="1:5" ht="15">
      <c r="A658" s="129"/>
      <c r="B658" s="273"/>
      <c r="C658" s="98"/>
      <c r="D658" s="98"/>
      <c r="E658" s="275"/>
    </row>
    <row r="659" spans="1:5" ht="15">
      <c r="A659" s="129"/>
      <c r="B659" s="273"/>
      <c r="C659" s="98"/>
      <c r="D659" s="98"/>
      <c r="E659" s="275"/>
    </row>
    <row r="660" spans="1:5" ht="15">
      <c r="A660" s="129"/>
      <c r="B660" s="273"/>
      <c r="C660" s="98"/>
      <c r="D660" s="98"/>
      <c r="E660" s="275"/>
    </row>
    <row r="661" spans="1:5" ht="15">
      <c r="A661" s="129"/>
      <c r="B661" s="273"/>
      <c r="C661" s="98"/>
      <c r="D661" s="98"/>
      <c r="E661" s="275"/>
    </row>
    <row r="662" spans="1:5" ht="15">
      <c r="A662" s="129"/>
      <c r="B662" s="273"/>
      <c r="C662" s="98"/>
      <c r="D662" s="98"/>
      <c r="E662" s="275"/>
    </row>
    <row r="663" spans="1:5" ht="15">
      <c r="A663" s="129"/>
      <c r="B663" s="273"/>
      <c r="C663" s="98"/>
      <c r="D663" s="98"/>
      <c r="E663" s="275"/>
    </row>
    <row r="664" spans="1:5" ht="15">
      <c r="A664" s="129"/>
      <c r="B664" s="273"/>
      <c r="C664" s="98"/>
      <c r="D664" s="98"/>
      <c r="E664" s="275"/>
    </row>
    <row r="665" spans="1:5" ht="15">
      <c r="A665" s="129"/>
      <c r="B665" s="273"/>
      <c r="C665" s="98"/>
      <c r="D665" s="98"/>
      <c r="E665" s="275"/>
    </row>
    <row r="666" spans="1:5" ht="15">
      <c r="A666" s="129"/>
      <c r="B666" s="273"/>
      <c r="C666" s="98"/>
      <c r="D666" s="98"/>
      <c r="E666" s="275"/>
    </row>
    <row r="667" spans="1:5" ht="15">
      <c r="A667" s="129"/>
      <c r="B667" s="273"/>
      <c r="C667" s="98"/>
      <c r="D667" s="98"/>
      <c r="E667" s="275"/>
    </row>
    <row r="668" spans="1:5" ht="15">
      <c r="A668" s="129"/>
      <c r="B668" s="273"/>
      <c r="C668" s="98"/>
      <c r="D668" s="98"/>
      <c r="E668" s="275"/>
    </row>
    <row r="669" spans="1:5" ht="15">
      <c r="A669" s="129"/>
      <c r="B669" s="273"/>
      <c r="C669" s="98"/>
      <c r="D669" s="98"/>
      <c r="E669" s="275"/>
    </row>
    <row r="670" spans="1:5" ht="15">
      <c r="A670" s="129"/>
      <c r="B670" s="273"/>
      <c r="C670" s="98"/>
      <c r="D670" s="98"/>
      <c r="E670" s="275"/>
    </row>
    <row r="671" spans="1:5" ht="15">
      <c r="A671" s="129"/>
      <c r="B671" s="273"/>
      <c r="C671" s="98"/>
      <c r="D671" s="98"/>
      <c r="E671" s="275"/>
    </row>
    <row r="672" spans="1:5" ht="15">
      <c r="A672" s="129"/>
      <c r="B672" s="273"/>
      <c r="C672" s="98"/>
      <c r="D672" s="98"/>
      <c r="E672" s="275"/>
    </row>
    <row r="673" spans="1:5" ht="15">
      <c r="A673" s="129"/>
      <c r="B673" s="273"/>
      <c r="C673" s="98"/>
      <c r="D673" s="98"/>
      <c r="E673" s="275"/>
    </row>
    <row r="674" spans="1:5" ht="15">
      <c r="A674" s="129"/>
      <c r="B674" s="273"/>
      <c r="C674" s="98"/>
      <c r="D674" s="98"/>
      <c r="E674" s="275"/>
    </row>
    <row r="675" spans="1:5" ht="15">
      <c r="A675" s="129"/>
      <c r="B675" s="273"/>
      <c r="C675" s="98"/>
      <c r="D675" s="98"/>
      <c r="E675" s="275"/>
    </row>
    <row r="676" spans="1:5" ht="15">
      <c r="A676" s="129"/>
      <c r="B676" s="273"/>
      <c r="C676" s="98"/>
      <c r="D676" s="98"/>
      <c r="E676" s="275"/>
    </row>
    <row r="677" spans="1:5" ht="15">
      <c r="A677" s="129"/>
      <c r="B677" s="273"/>
      <c r="C677" s="98"/>
      <c r="D677" s="98"/>
      <c r="E677" s="275"/>
    </row>
    <row r="678" spans="1:5" ht="15">
      <c r="A678" s="129"/>
      <c r="B678" s="273"/>
      <c r="C678" s="98"/>
      <c r="D678" s="98"/>
      <c r="E678" s="275"/>
    </row>
    <row r="679" spans="1:5" ht="15">
      <c r="A679" s="129"/>
      <c r="B679" s="273"/>
      <c r="C679" s="98"/>
      <c r="D679" s="98"/>
      <c r="E679" s="275"/>
    </row>
    <row r="680" spans="1:5" ht="15">
      <c r="A680" s="129"/>
      <c r="B680" s="273"/>
      <c r="C680" s="98"/>
      <c r="D680" s="98"/>
      <c r="E680" s="275"/>
    </row>
    <row r="681" spans="1:5" ht="15">
      <c r="A681" s="129"/>
      <c r="B681" s="273"/>
      <c r="C681" s="98"/>
      <c r="D681" s="98"/>
      <c r="E681" s="275"/>
    </row>
    <row r="682" spans="1:5" ht="15">
      <c r="A682" s="129"/>
      <c r="B682" s="273"/>
      <c r="C682" s="98"/>
      <c r="D682" s="98"/>
      <c r="E682" s="275"/>
    </row>
    <row r="683" spans="1:5" ht="15">
      <c r="A683" s="129"/>
      <c r="B683" s="273"/>
      <c r="C683" s="98"/>
      <c r="D683" s="98"/>
      <c r="E683" s="275"/>
    </row>
    <row r="684" spans="1:5" ht="15">
      <c r="A684" s="129"/>
      <c r="B684" s="273"/>
      <c r="C684" s="98"/>
      <c r="D684" s="98"/>
      <c r="E684" s="275"/>
    </row>
    <row r="685" spans="1:5" ht="15">
      <c r="A685" s="129"/>
      <c r="B685" s="273"/>
      <c r="C685" s="98"/>
      <c r="D685" s="98"/>
      <c r="E685" s="275"/>
    </row>
    <row r="686" spans="1:5" ht="15">
      <c r="A686" s="129"/>
      <c r="B686" s="273"/>
      <c r="C686" s="98"/>
      <c r="D686" s="98"/>
      <c r="E686" s="275"/>
    </row>
    <row r="687" spans="1:5" ht="15">
      <c r="A687" s="129"/>
      <c r="B687" s="273"/>
      <c r="C687" s="98"/>
      <c r="D687" s="98"/>
      <c r="E687" s="275"/>
    </row>
    <row r="688" spans="1:5" ht="15">
      <c r="A688" s="129"/>
      <c r="B688" s="273"/>
      <c r="C688" s="98"/>
      <c r="D688" s="98"/>
      <c r="E688" s="275"/>
    </row>
    <row r="689" spans="1:5" ht="15">
      <c r="A689" s="129"/>
      <c r="B689" s="273"/>
      <c r="C689" s="98"/>
      <c r="D689" s="98"/>
      <c r="E689" s="275"/>
    </row>
    <row r="690" spans="1:5" ht="15">
      <c r="A690" s="129"/>
      <c r="B690" s="273"/>
      <c r="C690" s="98"/>
      <c r="D690" s="98"/>
      <c r="E690" s="275"/>
    </row>
    <row r="691" spans="1:5" ht="15">
      <c r="A691" s="129"/>
      <c r="B691" s="273"/>
      <c r="C691" s="98"/>
      <c r="D691" s="98"/>
      <c r="E691" s="275"/>
    </row>
    <row r="692" spans="1:5" ht="15">
      <c r="A692" s="129"/>
      <c r="B692" s="273"/>
      <c r="C692" s="98"/>
      <c r="D692" s="98"/>
      <c r="E692" s="275"/>
    </row>
    <row r="693" spans="1:5" ht="15">
      <c r="A693" s="129"/>
      <c r="B693" s="273"/>
      <c r="C693" s="98"/>
      <c r="D693" s="98"/>
      <c r="E693" s="275"/>
    </row>
    <row r="694" spans="1:5" ht="15">
      <c r="A694" s="129"/>
      <c r="B694" s="273"/>
      <c r="C694" s="98"/>
      <c r="D694" s="98"/>
      <c r="E694" s="275"/>
    </row>
    <row r="695" spans="1:5" ht="15">
      <c r="A695" s="129"/>
      <c r="B695" s="273"/>
      <c r="C695" s="98"/>
      <c r="D695" s="98"/>
      <c r="E695" s="275"/>
    </row>
    <row r="696" spans="1:5" ht="15">
      <c r="A696" s="129"/>
      <c r="B696" s="273"/>
      <c r="C696" s="98"/>
      <c r="D696" s="98"/>
      <c r="E696" s="275"/>
    </row>
    <row r="697" spans="1:5" ht="15">
      <c r="A697" s="129"/>
      <c r="B697" s="273"/>
      <c r="C697" s="98"/>
      <c r="D697" s="98"/>
      <c r="E697" s="275"/>
    </row>
    <row r="698" spans="1:5" ht="15">
      <c r="A698" s="129"/>
      <c r="B698" s="273"/>
      <c r="C698" s="98"/>
      <c r="D698" s="98"/>
      <c r="E698" s="275"/>
    </row>
    <row r="699" spans="1:5" ht="15">
      <c r="A699" s="129"/>
      <c r="B699" s="273"/>
      <c r="C699" s="98"/>
      <c r="D699" s="98"/>
      <c r="E699" s="275"/>
    </row>
    <row r="700" spans="1:5" ht="15">
      <c r="A700" s="129"/>
      <c r="B700" s="273"/>
      <c r="C700" s="98"/>
      <c r="D700" s="98"/>
      <c r="E700" s="275"/>
    </row>
    <row r="701" spans="1:5" ht="15">
      <c r="A701" s="129"/>
      <c r="B701" s="273"/>
      <c r="C701" s="98"/>
      <c r="D701" s="98"/>
      <c r="E701" s="275"/>
    </row>
    <row r="702" spans="1:5" ht="15">
      <c r="A702" s="129"/>
      <c r="B702" s="273"/>
      <c r="C702" s="98"/>
      <c r="D702" s="98"/>
      <c r="E702" s="275"/>
    </row>
    <row r="703" spans="1:5" ht="15">
      <c r="A703" s="129"/>
      <c r="B703" s="273"/>
      <c r="C703" s="98"/>
      <c r="D703" s="98"/>
      <c r="E703" s="275"/>
    </row>
    <row r="704" spans="1:5" ht="15">
      <c r="A704" s="129"/>
      <c r="B704" s="273"/>
      <c r="C704" s="98"/>
      <c r="D704" s="98"/>
      <c r="E704" s="275"/>
    </row>
    <row r="705" spans="1:5" ht="15">
      <c r="A705" s="129"/>
      <c r="B705" s="273"/>
      <c r="C705" s="98"/>
      <c r="D705" s="98"/>
      <c r="E705" s="275"/>
    </row>
    <row r="706" spans="1:5" ht="15">
      <c r="A706" s="129"/>
      <c r="B706" s="273"/>
      <c r="C706" s="98"/>
      <c r="D706" s="98"/>
      <c r="E706" s="275"/>
    </row>
    <row r="707" spans="1:5" ht="15">
      <c r="A707" s="129"/>
      <c r="B707" s="273"/>
      <c r="C707" s="98"/>
      <c r="D707" s="98"/>
      <c r="E707" s="275"/>
    </row>
    <row r="708" spans="1:5" ht="15">
      <c r="A708" s="129"/>
      <c r="B708" s="273"/>
      <c r="C708" s="98"/>
      <c r="D708" s="98"/>
      <c r="E708" s="275"/>
    </row>
    <row r="709" spans="1:5" ht="15">
      <c r="A709" s="129"/>
      <c r="B709" s="273"/>
      <c r="C709" s="98"/>
      <c r="D709" s="98"/>
      <c r="E709" s="275"/>
    </row>
    <row r="710" spans="1:5" ht="15">
      <c r="A710" s="129"/>
      <c r="B710" s="273"/>
      <c r="C710" s="98"/>
      <c r="D710" s="98"/>
      <c r="E710" s="275"/>
    </row>
    <row r="711" spans="1:5" ht="15">
      <c r="A711" s="129"/>
      <c r="B711" s="273"/>
      <c r="C711" s="98"/>
      <c r="D711" s="98"/>
      <c r="E711" s="275"/>
    </row>
    <row r="712" spans="1:5" ht="15">
      <c r="A712" s="129"/>
      <c r="B712" s="273"/>
      <c r="C712" s="98"/>
      <c r="D712" s="98"/>
      <c r="E712" s="275"/>
    </row>
    <row r="713" spans="1:5" ht="15">
      <c r="A713" s="129"/>
      <c r="B713" s="273"/>
      <c r="C713" s="98"/>
      <c r="D713" s="98"/>
      <c r="E713" s="275"/>
    </row>
    <row r="714" spans="1:5" ht="15">
      <c r="A714" s="129"/>
      <c r="B714" s="273"/>
      <c r="C714" s="98"/>
      <c r="D714" s="98"/>
      <c r="E714" s="275"/>
    </row>
    <row r="715" spans="1:5" ht="15">
      <c r="A715" s="129"/>
      <c r="B715" s="273"/>
      <c r="C715" s="98"/>
      <c r="D715" s="98"/>
      <c r="E715" s="275"/>
    </row>
    <row r="716" spans="1:5" ht="15">
      <c r="A716" s="129"/>
      <c r="B716" s="273"/>
      <c r="C716" s="98"/>
      <c r="D716" s="98"/>
      <c r="E716" s="275"/>
    </row>
    <row r="717" spans="1:5" ht="15">
      <c r="A717" s="129"/>
      <c r="B717" s="273"/>
      <c r="C717" s="98"/>
      <c r="D717" s="98"/>
      <c r="E717" s="275"/>
    </row>
    <row r="718" spans="1:5" ht="15">
      <c r="A718" s="129"/>
      <c r="B718" s="273"/>
      <c r="C718" s="98"/>
      <c r="D718" s="98"/>
      <c r="E718" s="275"/>
    </row>
    <row r="719" spans="1:5" ht="15">
      <c r="A719" s="129"/>
      <c r="B719" s="273"/>
      <c r="C719" s="98"/>
      <c r="D719" s="98"/>
      <c r="E719" s="275"/>
    </row>
    <row r="720" spans="1:5" ht="15">
      <c r="A720" s="129"/>
      <c r="B720" s="273"/>
      <c r="C720" s="98"/>
      <c r="D720" s="98"/>
      <c r="E720" s="275"/>
    </row>
    <row r="721" spans="1:5" ht="15">
      <c r="A721" s="129"/>
      <c r="B721" s="273"/>
      <c r="C721" s="98"/>
      <c r="D721" s="98"/>
      <c r="E721" s="275"/>
    </row>
    <row r="722" spans="1:5" ht="15">
      <c r="A722" s="129"/>
      <c r="B722" s="273"/>
      <c r="C722" s="98"/>
      <c r="D722" s="98"/>
      <c r="E722" s="275"/>
    </row>
    <row r="723" spans="1:5" ht="15">
      <c r="A723" s="129"/>
      <c r="B723" s="273"/>
      <c r="C723" s="98"/>
      <c r="D723" s="98"/>
      <c r="E723" s="275"/>
    </row>
    <row r="724" spans="1:5" ht="15">
      <c r="A724" s="129"/>
      <c r="B724" s="273"/>
      <c r="C724" s="98"/>
      <c r="D724" s="98"/>
      <c r="E724" s="275"/>
    </row>
    <row r="725" spans="1:5" ht="15">
      <c r="A725" s="129"/>
      <c r="B725" s="273"/>
      <c r="C725" s="98"/>
      <c r="D725" s="98"/>
      <c r="E725" s="275"/>
    </row>
    <row r="726" spans="1:5" ht="15">
      <c r="A726" s="129"/>
      <c r="B726" s="273"/>
      <c r="C726" s="98"/>
      <c r="D726" s="98"/>
      <c r="E726" s="275"/>
    </row>
    <row r="727" spans="1:5" ht="15">
      <c r="A727" s="129"/>
      <c r="B727" s="273"/>
      <c r="C727" s="98"/>
      <c r="D727" s="98"/>
      <c r="E727" s="275"/>
    </row>
    <row r="728" spans="1:5" ht="15">
      <c r="A728" s="129"/>
      <c r="B728" s="273"/>
      <c r="C728" s="98"/>
      <c r="D728" s="98"/>
      <c r="E728" s="275"/>
    </row>
    <row r="729" spans="1:5" ht="15">
      <c r="A729" s="129"/>
      <c r="B729" s="273"/>
      <c r="C729" s="98"/>
      <c r="D729" s="98"/>
      <c r="E729" s="275"/>
    </row>
    <row r="730" spans="1:5" ht="15">
      <c r="A730" s="129"/>
      <c r="B730" s="273"/>
      <c r="C730" s="98"/>
      <c r="D730" s="98"/>
      <c r="E730" s="275"/>
    </row>
    <row r="731" spans="1:5" ht="15">
      <c r="A731" s="129"/>
      <c r="B731" s="273"/>
      <c r="C731" s="98"/>
      <c r="D731" s="98"/>
      <c r="E731" s="275"/>
    </row>
    <row r="732" spans="1:5" ht="15">
      <c r="A732" s="129"/>
      <c r="B732" s="273"/>
      <c r="C732" s="98"/>
      <c r="D732" s="98"/>
      <c r="E732" s="275"/>
    </row>
    <row r="733" spans="1:5" ht="15">
      <c r="A733" s="129"/>
      <c r="B733" s="273"/>
      <c r="C733" s="98"/>
      <c r="D733" s="98"/>
      <c r="E733" s="275"/>
    </row>
    <row r="734" spans="1:5" ht="15">
      <c r="A734" s="129"/>
      <c r="B734" s="273"/>
      <c r="C734" s="98"/>
      <c r="D734" s="98"/>
      <c r="E734" s="275"/>
    </row>
    <row r="735" spans="1:5" ht="15">
      <c r="A735" s="129"/>
      <c r="B735" s="273"/>
      <c r="C735" s="98"/>
      <c r="D735" s="98"/>
      <c r="E735" s="275"/>
    </row>
    <row r="736" spans="1:5" ht="15">
      <c r="A736" s="129"/>
      <c r="B736" s="273"/>
      <c r="C736" s="98"/>
      <c r="D736" s="98"/>
      <c r="E736" s="275"/>
    </row>
    <row r="737" spans="1:5" ht="15">
      <c r="A737" s="129"/>
      <c r="B737" s="273"/>
      <c r="C737" s="98"/>
      <c r="D737" s="98"/>
      <c r="E737" s="275"/>
    </row>
    <row r="738" spans="1:5" ht="15">
      <c r="A738" s="129"/>
      <c r="B738" s="273"/>
      <c r="C738" s="98"/>
      <c r="D738" s="98"/>
      <c r="E738" s="275"/>
    </row>
    <row r="739" spans="1:5" ht="15">
      <c r="A739" s="129"/>
      <c r="B739" s="273"/>
      <c r="C739" s="98"/>
      <c r="D739" s="98"/>
      <c r="E739" s="275"/>
    </row>
    <row r="740" spans="1:5" ht="15">
      <c r="A740" s="129"/>
      <c r="B740" s="273"/>
      <c r="C740" s="98"/>
      <c r="D740" s="98"/>
      <c r="E740" s="275"/>
    </row>
    <row r="741" spans="1:5" ht="15">
      <c r="A741" s="129"/>
      <c r="B741" s="273"/>
      <c r="C741" s="98"/>
      <c r="D741" s="98"/>
      <c r="E741" s="275"/>
    </row>
    <row r="742" spans="1:5" ht="15">
      <c r="A742" s="129"/>
      <c r="B742" s="273"/>
      <c r="C742" s="98"/>
      <c r="D742" s="98"/>
      <c r="E742" s="275"/>
    </row>
    <row r="743" spans="1:5" ht="15">
      <c r="A743" s="129"/>
      <c r="B743" s="273"/>
      <c r="C743" s="98"/>
      <c r="D743" s="98"/>
      <c r="E743" s="275"/>
    </row>
    <row r="744" spans="1:5" ht="15">
      <c r="A744" s="129"/>
      <c r="B744" s="273"/>
      <c r="C744" s="98"/>
      <c r="D744" s="98"/>
      <c r="E744" s="275"/>
    </row>
    <row r="745" spans="1:5" ht="15">
      <c r="A745" s="129"/>
      <c r="B745" s="273"/>
      <c r="C745" s="98"/>
      <c r="D745" s="98"/>
      <c r="E745" s="275"/>
    </row>
    <row r="746" spans="1:5" ht="15">
      <c r="A746" s="129"/>
      <c r="B746" s="273"/>
      <c r="C746" s="98"/>
      <c r="D746" s="98"/>
      <c r="E746" s="275"/>
    </row>
    <row r="747" spans="1:5" ht="15">
      <c r="A747" s="129"/>
      <c r="B747" s="273"/>
      <c r="C747" s="98"/>
      <c r="D747" s="98"/>
      <c r="E747" s="275"/>
    </row>
    <row r="748" spans="1:5" ht="15">
      <c r="A748" s="129"/>
      <c r="B748" s="273"/>
      <c r="C748" s="98"/>
      <c r="D748" s="98"/>
      <c r="E748" s="275"/>
    </row>
    <row r="749" spans="1:5" ht="15">
      <c r="A749" s="129"/>
      <c r="B749" s="273"/>
      <c r="C749" s="98"/>
      <c r="D749" s="98"/>
      <c r="E749" s="275"/>
    </row>
    <row r="750" spans="1:5" ht="15">
      <c r="A750" s="129"/>
      <c r="B750" s="273"/>
      <c r="C750" s="98"/>
      <c r="D750" s="98"/>
      <c r="E750" s="275"/>
    </row>
    <row r="751" spans="1:5" ht="15">
      <c r="A751" s="129"/>
      <c r="B751" s="273"/>
      <c r="C751" s="98"/>
      <c r="D751" s="98"/>
      <c r="E751" s="275"/>
    </row>
    <row r="752" spans="1:5" ht="15">
      <c r="A752" s="129"/>
      <c r="B752" s="273"/>
      <c r="C752" s="98"/>
      <c r="D752" s="98"/>
      <c r="E752" s="275"/>
    </row>
    <row r="753" spans="1:5" ht="15">
      <c r="A753" s="129"/>
      <c r="B753" s="273"/>
      <c r="C753" s="98"/>
      <c r="D753" s="98"/>
      <c r="E753" s="275"/>
    </row>
    <row r="754" spans="1:5" ht="15">
      <c r="A754" s="129"/>
      <c r="B754" s="273"/>
      <c r="C754" s="98"/>
      <c r="D754" s="98"/>
      <c r="E754" s="275"/>
    </row>
    <row r="755" spans="1:5" ht="15">
      <c r="A755" s="129"/>
      <c r="B755" s="273"/>
      <c r="C755" s="98"/>
      <c r="D755" s="98"/>
      <c r="E755" s="275"/>
    </row>
    <row r="756" spans="1:5" ht="15">
      <c r="A756" s="129"/>
      <c r="B756" s="273"/>
      <c r="C756" s="98"/>
      <c r="D756" s="98"/>
      <c r="E756" s="275"/>
    </row>
    <row r="757" spans="1:5" ht="15">
      <c r="A757" s="129"/>
      <c r="B757" s="273"/>
      <c r="C757" s="98"/>
      <c r="D757" s="98"/>
      <c r="E757" s="275"/>
    </row>
    <row r="758" spans="1:5" ht="15">
      <c r="A758" s="129"/>
      <c r="B758" s="273"/>
      <c r="C758" s="98"/>
      <c r="D758" s="98"/>
      <c r="E758" s="275"/>
    </row>
    <row r="759" spans="1:5" ht="15">
      <c r="A759" s="129"/>
      <c r="B759" s="273"/>
      <c r="C759" s="98"/>
      <c r="D759" s="98"/>
      <c r="E759" s="275"/>
    </row>
    <row r="760" spans="1:5" ht="15">
      <c r="A760" s="129"/>
      <c r="B760" s="273"/>
      <c r="C760" s="98"/>
      <c r="D760" s="98"/>
      <c r="E760" s="275"/>
    </row>
    <row r="761" spans="1:5" ht="15">
      <c r="A761" s="129"/>
      <c r="B761" s="273"/>
      <c r="C761" s="98"/>
      <c r="D761" s="98"/>
      <c r="E761" s="275"/>
    </row>
    <row r="762" spans="1:5" ht="15">
      <c r="A762" s="129"/>
      <c r="B762" s="273"/>
      <c r="C762" s="98"/>
      <c r="D762" s="98"/>
      <c r="E762" s="275"/>
    </row>
    <row r="763" spans="1:5" ht="15">
      <c r="A763" s="129"/>
      <c r="B763" s="273"/>
      <c r="C763" s="98"/>
      <c r="D763" s="98"/>
      <c r="E763" s="275"/>
    </row>
    <row r="764" spans="1:5" ht="15">
      <c r="A764" s="129"/>
      <c r="B764" s="273"/>
      <c r="C764" s="98"/>
      <c r="D764" s="98"/>
      <c r="E764" s="275"/>
    </row>
    <row r="765" spans="1:5" ht="15">
      <c r="A765" s="129"/>
      <c r="B765" s="273"/>
      <c r="C765" s="98"/>
      <c r="D765" s="98"/>
      <c r="E765" s="275"/>
    </row>
    <row r="766" spans="1:5" ht="15">
      <c r="A766" s="129"/>
      <c r="B766" s="273"/>
      <c r="C766" s="98"/>
      <c r="D766" s="98"/>
      <c r="E766" s="275"/>
    </row>
    <row r="767" spans="1:5" ht="15">
      <c r="A767" s="129"/>
      <c r="B767" s="273"/>
      <c r="C767" s="98"/>
      <c r="D767" s="98"/>
      <c r="E767" s="275"/>
    </row>
    <row r="768" spans="1:5" ht="15">
      <c r="A768" s="129"/>
      <c r="B768" s="273"/>
      <c r="C768" s="98"/>
      <c r="D768" s="98"/>
      <c r="E768" s="275"/>
    </row>
    <row r="769" spans="1:5" ht="15">
      <c r="A769" s="129"/>
      <c r="B769" s="273"/>
      <c r="C769" s="98"/>
      <c r="D769" s="98"/>
      <c r="E769" s="275"/>
    </row>
    <row r="770" spans="1:5" ht="15">
      <c r="A770" s="129"/>
      <c r="B770" s="273"/>
      <c r="C770" s="98"/>
      <c r="D770" s="98"/>
      <c r="E770" s="275"/>
    </row>
    <row r="771" spans="1:5" ht="15">
      <c r="A771" s="129"/>
      <c r="B771" s="273"/>
      <c r="C771" s="98"/>
      <c r="D771" s="98"/>
      <c r="E771" s="275"/>
    </row>
    <row r="772" spans="1:5" ht="15">
      <c r="A772" s="129"/>
      <c r="B772" s="273"/>
      <c r="C772" s="98"/>
      <c r="D772" s="98"/>
      <c r="E772" s="275"/>
    </row>
    <row r="773" spans="1:5" ht="15">
      <c r="A773" s="129"/>
      <c r="B773" s="273"/>
      <c r="C773" s="98"/>
      <c r="D773" s="98"/>
      <c r="E773" s="275"/>
    </row>
    <row r="774" spans="1:5" ht="15">
      <c r="A774" s="129"/>
      <c r="B774" s="273"/>
      <c r="C774" s="98"/>
      <c r="D774" s="98"/>
      <c r="E774" s="275"/>
    </row>
    <row r="775" spans="1:5" ht="15">
      <c r="A775" s="129"/>
      <c r="B775" s="273"/>
      <c r="C775" s="98"/>
      <c r="D775" s="98"/>
      <c r="E775" s="275"/>
    </row>
    <row r="776" spans="1:5" ht="15">
      <c r="A776" s="129"/>
      <c r="B776" s="273"/>
      <c r="C776" s="98"/>
      <c r="D776" s="98"/>
      <c r="E776" s="275"/>
    </row>
    <row r="777" spans="1:5" ht="15">
      <c r="A777" s="129"/>
      <c r="B777" s="273"/>
      <c r="C777" s="98"/>
      <c r="D777" s="98"/>
      <c r="E777" s="275"/>
    </row>
    <row r="778" spans="1:5" ht="15">
      <c r="A778" s="129"/>
      <c r="B778" s="273"/>
      <c r="C778" s="98"/>
      <c r="D778" s="98"/>
      <c r="E778" s="275"/>
    </row>
    <row r="779" spans="1:5" ht="15">
      <c r="A779" s="129"/>
      <c r="B779" s="273"/>
      <c r="C779" s="98"/>
      <c r="D779" s="98"/>
      <c r="E779" s="275"/>
    </row>
    <row r="780" spans="1:5" ht="15">
      <c r="A780" s="129"/>
      <c r="B780" s="273"/>
      <c r="C780" s="98"/>
      <c r="D780" s="98"/>
      <c r="E780" s="275"/>
    </row>
    <row r="781" spans="1:5" ht="15">
      <c r="A781" s="129"/>
      <c r="B781" s="273"/>
      <c r="C781" s="98"/>
      <c r="D781" s="98"/>
      <c r="E781" s="275"/>
    </row>
    <row r="782" spans="1:5" ht="15">
      <c r="A782" s="129"/>
      <c r="B782" s="273"/>
      <c r="C782" s="98"/>
      <c r="D782" s="98"/>
      <c r="E782" s="275"/>
    </row>
    <row r="783" spans="1:5" ht="15">
      <c r="A783" s="129"/>
      <c r="B783" s="273"/>
      <c r="C783" s="98"/>
      <c r="D783" s="98"/>
      <c r="E783" s="275"/>
    </row>
    <row r="784" spans="1:5" ht="15">
      <c r="A784" s="129"/>
      <c r="B784" s="273"/>
      <c r="C784" s="98"/>
      <c r="D784" s="98"/>
      <c r="E784" s="275"/>
    </row>
    <row r="785" spans="1:5" ht="15">
      <c r="A785" s="129"/>
      <c r="B785" s="273"/>
      <c r="C785" s="98"/>
      <c r="D785" s="98"/>
      <c r="E785" s="275"/>
    </row>
    <row r="786" spans="1:5" ht="15">
      <c r="A786" s="129"/>
      <c r="B786" s="273"/>
      <c r="C786" s="98"/>
      <c r="D786" s="98"/>
      <c r="E786" s="275"/>
    </row>
    <row r="787" spans="1:5" ht="15">
      <c r="A787" s="129"/>
      <c r="B787" s="273"/>
      <c r="C787" s="98"/>
      <c r="D787" s="98"/>
      <c r="E787" s="275"/>
    </row>
    <row r="788" spans="1:5" ht="15">
      <c r="A788" s="129"/>
      <c r="B788" s="273"/>
      <c r="C788" s="98"/>
      <c r="D788" s="98"/>
      <c r="E788" s="275"/>
    </row>
    <row r="789" spans="1:5" ht="15">
      <c r="A789" s="129"/>
      <c r="B789" s="273"/>
      <c r="C789" s="98"/>
      <c r="D789" s="98"/>
      <c r="E789" s="275"/>
    </row>
    <row r="790" spans="1:5" ht="15">
      <c r="A790" s="129"/>
      <c r="B790" s="273"/>
      <c r="C790" s="98"/>
      <c r="D790" s="98"/>
      <c r="E790" s="275"/>
    </row>
    <row r="791" spans="1:5" ht="15">
      <c r="A791" s="129"/>
      <c r="B791" s="273"/>
      <c r="C791" s="98"/>
      <c r="D791" s="98"/>
      <c r="E791" s="275"/>
    </row>
    <row r="792" spans="1:5" ht="15">
      <c r="A792" s="129"/>
      <c r="B792" s="273"/>
      <c r="C792" s="98"/>
      <c r="D792" s="98"/>
      <c r="E792" s="275"/>
    </row>
    <row r="793" spans="1:5" ht="15">
      <c r="A793" s="129"/>
      <c r="B793" s="273"/>
      <c r="C793" s="98"/>
      <c r="D793" s="98"/>
      <c r="E793" s="275"/>
    </row>
    <row r="794" spans="1:5" ht="15">
      <c r="A794" s="129"/>
      <c r="B794" s="273"/>
      <c r="C794" s="98"/>
      <c r="D794" s="98"/>
      <c r="E794" s="275"/>
    </row>
    <row r="795" spans="1:5" ht="15">
      <c r="A795" s="129"/>
      <c r="B795" s="273"/>
      <c r="C795" s="98"/>
      <c r="D795" s="98"/>
      <c r="E795" s="275"/>
    </row>
    <row r="796" spans="1:5" ht="15">
      <c r="A796" s="129"/>
      <c r="B796" s="273"/>
      <c r="C796" s="98"/>
      <c r="D796" s="98"/>
      <c r="E796" s="275"/>
    </row>
    <row r="797" spans="1:5" ht="15">
      <c r="A797" s="129"/>
      <c r="B797" s="273"/>
      <c r="C797" s="98"/>
      <c r="D797" s="98"/>
      <c r="E797" s="275"/>
    </row>
    <row r="798" spans="1:5" ht="15">
      <c r="A798" s="129"/>
      <c r="B798" s="273"/>
      <c r="C798" s="98"/>
      <c r="D798" s="98"/>
      <c r="E798" s="275"/>
    </row>
    <row r="799" spans="1:5" ht="15">
      <c r="A799" s="129"/>
      <c r="B799" s="273"/>
      <c r="C799" s="98"/>
      <c r="D799" s="98"/>
      <c r="E799" s="275"/>
    </row>
    <row r="800" spans="1:5" ht="15">
      <c r="A800" s="129"/>
      <c r="B800" s="273"/>
      <c r="C800" s="98"/>
      <c r="D800" s="98"/>
      <c r="E800" s="275"/>
    </row>
    <row r="801" spans="1:5" ht="15">
      <c r="A801" s="129"/>
      <c r="B801" s="273"/>
      <c r="C801" s="98"/>
      <c r="D801" s="98"/>
      <c r="E801" s="275"/>
    </row>
    <row r="802" spans="1:5" ht="15">
      <c r="A802" s="129"/>
      <c r="B802" s="273"/>
      <c r="C802" s="98"/>
      <c r="D802" s="98"/>
      <c r="E802" s="275"/>
    </row>
    <row r="803" spans="1:5" ht="15">
      <c r="A803" s="129"/>
      <c r="B803" s="273"/>
      <c r="C803" s="98"/>
      <c r="D803" s="98"/>
      <c r="E803" s="275"/>
    </row>
    <row r="804" spans="1:5" ht="15">
      <c r="A804" s="129"/>
      <c r="B804" s="273"/>
      <c r="C804" s="98"/>
      <c r="D804" s="98"/>
      <c r="E804" s="275"/>
    </row>
    <row r="805" spans="1:5" ht="15">
      <c r="A805" s="129"/>
      <c r="B805" s="273"/>
      <c r="C805" s="98"/>
      <c r="D805" s="98"/>
      <c r="E805" s="275"/>
    </row>
    <row r="806" spans="1:5" ht="15">
      <c r="A806" s="129"/>
      <c r="B806" s="273"/>
      <c r="C806" s="98"/>
      <c r="D806" s="98"/>
      <c r="E806" s="275"/>
    </row>
    <row r="807" spans="1:5" ht="15">
      <c r="A807" s="129"/>
      <c r="B807" s="273"/>
      <c r="C807" s="98"/>
      <c r="D807" s="98"/>
      <c r="E807" s="275"/>
    </row>
    <row r="808" spans="1:5" ht="15">
      <c r="A808" s="129"/>
      <c r="B808" s="273"/>
      <c r="C808" s="98"/>
      <c r="D808" s="98"/>
      <c r="E808" s="275"/>
    </row>
    <row r="809" spans="1:5" ht="15">
      <c r="A809" s="129"/>
      <c r="B809" s="273"/>
      <c r="C809" s="98"/>
      <c r="D809" s="98"/>
      <c r="E809" s="275"/>
    </row>
    <row r="810" spans="1:5" ht="15">
      <c r="A810" s="129"/>
      <c r="B810" s="273"/>
      <c r="C810" s="98"/>
      <c r="D810" s="98"/>
      <c r="E810" s="275"/>
    </row>
    <row r="811" spans="1:5" ht="15">
      <c r="A811" s="129"/>
      <c r="B811" s="273"/>
      <c r="C811" s="98"/>
      <c r="D811" s="98"/>
      <c r="E811" s="275"/>
    </row>
    <row r="812" spans="1:5" ht="15">
      <c r="A812" s="129"/>
      <c r="B812" s="273"/>
      <c r="C812" s="98"/>
      <c r="D812" s="98"/>
      <c r="E812" s="275"/>
    </row>
    <row r="813" spans="1:5" ht="15">
      <c r="A813" s="129"/>
      <c r="B813" s="273"/>
      <c r="C813" s="98"/>
      <c r="D813" s="98"/>
      <c r="E813" s="275"/>
    </row>
    <row r="814" spans="1:5" ht="15">
      <c r="A814" s="129"/>
      <c r="B814" s="273"/>
      <c r="C814" s="98"/>
      <c r="D814" s="98"/>
      <c r="E814" s="275"/>
    </row>
    <row r="815" spans="1:5" ht="15">
      <c r="A815" s="129"/>
      <c r="B815" s="273"/>
      <c r="C815" s="98"/>
      <c r="D815" s="98"/>
      <c r="E815" s="275"/>
    </row>
    <row r="816" spans="1:5" ht="15">
      <c r="A816" s="129"/>
      <c r="B816" s="273"/>
      <c r="C816" s="98"/>
      <c r="D816" s="98"/>
      <c r="E816" s="275"/>
    </row>
    <row r="817" spans="1:5" ht="15">
      <c r="A817" s="129"/>
      <c r="B817" s="273"/>
      <c r="C817" s="98"/>
      <c r="D817" s="98"/>
      <c r="E817" s="275"/>
    </row>
    <row r="818" spans="1:5" ht="15">
      <c r="A818" s="129"/>
      <c r="B818" s="273"/>
      <c r="C818" s="98"/>
      <c r="D818" s="98"/>
      <c r="E818" s="275"/>
    </row>
    <row r="819" spans="1:5" ht="15">
      <c r="A819" s="129"/>
      <c r="B819" s="273"/>
      <c r="C819" s="98"/>
      <c r="D819" s="98"/>
      <c r="E819" s="275"/>
    </row>
    <row r="820" spans="1:5" ht="15">
      <c r="A820" s="129"/>
      <c r="B820" s="273"/>
      <c r="C820" s="98"/>
      <c r="D820" s="98"/>
      <c r="E820" s="275"/>
    </row>
    <row r="821" spans="1:5" ht="15">
      <c r="A821" s="129"/>
      <c r="B821" s="273"/>
      <c r="C821" s="98"/>
      <c r="D821" s="98"/>
      <c r="E821" s="275"/>
    </row>
    <row r="822" spans="1:5" ht="15">
      <c r="A822" s="129"/>
      <c r="B822" s="273"/>
      <c r="C822" s="98"/>
      <c r="D822" s="98"/>
      <c r="E822" s="275"/>
    </row>
    <row r="823" spans="1:5" ht="15">
      <c r="A823" s="129"/>
      <c r="B823" s="273"/>
      <c r="C823" s="98"/>
      <c r="D823" s="98"/>
      <c r="E823" s="275"/>
    </row>
    <row r="824" spans="1:5" ht="15">
      <c r="A824" s="129"/>
      <c r="B824" s="273"/>
      <c r="C824" s="98"/>
      <c r="D824" s="98"/>
      <c r="E824" s="275"/>
    </row>
    <row r="825" spans="1:5" ht="15">
      <c r="A825" s="129"/>
      <c r="B825" s="273"/>
      <c r="C825" s="98"/>
      <c r="D825" s="98"/>
      <c r="E825" s="275"/>
    </row>
    <row r="826" spans="1:5" ht="15">
      <c r="A826" s="129"/>
      <c r="B826" s="273"/>
      <c r="C826" s="98"/>
      <c r="D826" s="98"/>
      <c r="E826" s="275"/>
    </row>
    <row r="827" spans="1:5" ht="15">
      <c r="A827" s="129"/>
      <c r="B827" s="273"/>
      <c r="C827" s="98"/>
      <c r="D827" s="98"/>
      <c r="E827" s="275"/>
    </row>
    <row r="828" spans="1:5" ht="15">
      <c r="A828" s="129"/>
      <c r="B828" s="273"/>
      <c r="C828" s="98"/>
      <c r="D828" s="98"/>
      <c r="E828" s="275"/>
    </row>
    <row r="829" spans="1:5" ht="15">
      <c r="A829" s="129"/>
      <c r="B829" s="273"/>
      <c r="C829" s="98"/>
      <c r="D829" s="98"/>
      <c r="E829" s="275"/>
    </row>
    <row r="830" spans="1:5" ht="15">
      <c r="A830" s="129"/>
      <c r="B830" s="273"/>
      <c r="C830" s="98"/>
      <c r="D830" s="98"/>
      <c r="E830" s="275"/>
    </row>
    <row r="831" spans="1:5" ht="15">
      <c r="A831" s="129"/>
      <c r="B831" s="273"/>
      <c r="C831" s="98"/>
      <c r="D831" s="98"/>
      <c r="E831" s="275"/>
    </row>
    <row r="832" spans="1:5" ht="15">
      <c r="A832" s="129"/>
      <c r="B832" s="273"/>
      <c r="C832" s="98"/>
      <c r="D832" s="98"/>
      <c r="E832" s="275"/>
    </row>
    <row r="833" spans="1:5" ht="15">
      <c r="A833" s="129"/>
      <c r="B833" s="273"/>
      <c r="C833" s="98"/>
      <c r="D833" s="98"/>
      <c r="E833" s="275"/>
    </row>
    <row r="834" spans="1:5" ht="15">
      <c r="A834" s="129"/>
      <c r="B834" s="273"/>
      <c r="C834" s="98"/>
      <c r="D834" s="98"/>
      <c r="E834" s="275"/>
    </row>
    <row r="835" spans="1:5" ht="15">
      <c r="A835" s="129"/>
      <c r="B835" s="273"/>
      <c r="C835" s="98"/>
      <c r="D835" s="98"/>
      <c r="E835" s="275"/>
    </row>
    <row r="836" spans="1:5" ht="15">
      <c r="A836" s="129"/>
      <c r="B836" s="273"/>
      <c r="C836" s="98"/>
      <c r="D836" s="98"/>
      <c r="E836" s="275"/>
    </row>
    <row r="837" spans="1:5" ht="15">
      <c r="A837" s="129"/>
      <c r="B837" s="273"/>
      <c r="C837" s="98"/>
      <c r="D837" s="98"/>
      <c r="E837" s="275"/>
    </row>
    <row r="838" spans="1:5" ht="15">
      <c r="A838" s="129"/>
      <c r="B838" s="273"/>
      <c r="C838" s="98"/>
      <c r="D838" s="98"/>
      <c r="E838" s="275"/>
    </row>
    <row r="839" spans="1:5" ht="15">
      <c r="A839" s="129"/>
      <c r="B839" s="273"/>
      <c r="C839" s="98"/>
      <c r="D839" s="98"/>
      <c r="E839" s="275"/>
    </row>
    <row r="840" spans="1:5" ht="15">
      <c r="A840" s="129"/>
      <c r="B840" s="273"/>
      <c r="C840" s="98"/>
      <c r="D840" s="98"/>
      <c r="E840" s="275"/>
    </row>
    <row r="841" spans="1:5" ht="15">
      <c r="A841" s="129"/>
      <c r="B841" s="273"/>
      <c r="C841" s="98"/>
      <c r="D841" s="98"/>
      <c r="E841" s="275"/>
    </row>
    <row r="842" spans="1:5" ht="15">
      <c r="A842" s="129"/>
      <c r="B842" s="273"/>
      <c r="C842" s="98"/>
      <c r="D842" s="98"/>
      <c r="E842" s="275"/>
    </row>
    <row r="843" spans="1:5" ht="15">
      <c r="A843" s="129"/>
      <c r="B843" s="273"/>
      <c r="C843" s="98"/>
      <c r="D843" s="98"/>
      <c r="E843" s="275"/>
    </row>
    <row r="844" spans="1:5" ht="15">
      <c r="A844" s="129"/>
      <c r="B844" s="273"/>
      <c r="C844" s="98"/>
      <c r="D844" s="98"/>
      <c r="E844" s="275"/>
    </row>
    <row r="845" spans="1:5" ht="15">
      <c r="A845" s="129"/>
      <c r="B845" s="273"/>
      <c r="C845" s="98"/>
      <c r="D845" s="98"/>
      <c r="E845" s="275"/>
    </row>
    <row r="846" spans="1:5" ht="15">
      <c r="A846" s="129"/>
      <c r="B846" s="273"/>
      <c r="C846" s="98"/>
      <c r="D846" s="98"/>
      <c r="E846" s="275"/>
    </row>
    <row r="847" spans="1:5" ht="15">
      <c r="A847" s="129"/>
      <c r="B847" s="273"/>
      <c r="C847" s="98"/>
      <c r="D847" s="98"/>
      <c r="E847" s="275"/>
    </row>
    <row r="848" spans="1:5" ht="15">
      <c r="A848" s="129"/>
      <c r="B848" s="273"/>
      <c r="C848" s="98"/>
      <c r="D848" s="98"/>
      <c r="E848" s="275"/>
    </row>
    <row r="849" spans="1:5" ht="15">
      <c r="A849" s="129"/>
      <c r="B849" s="273"/>
      <c r="C849" s="98"/>
      <c r="D849" s="98"/>
      <c r="E849" s="275"/>
    </row>
    <row r="850" spans="1:5" ht="15">
      <c r="A850" s="129"/>
      <c r="B850" s="273"/>
      <c r="C850" s="98"/>
      <c r="D850" s="98"/>
      <c r="E850" s="275"/>
    </row>
    <row r="851" spans="1:5" ht="15">
      <c r="A851" s="129"/>
      <c r="B851" s="273"/>
      <c r="C851" s="98"/>
      <c r="D851" s="98"/>
      <c r="E851" s="275"/>
    </row>
    <row r="852" spans="1:5" ht="15">
      <c r="A852" s="129"/>
      <c r="B852" s="273"/>
      <c r="C852" s="98"/>
      <c r="D852" s="98"/>
      <c r="E852" s="275"/>
    </row>
    <row r="853" spans="1:5" ht="15">
      <c r="A853" s="129"/>
      <c r="B853" s="273"/>
      <c r="C853" s="98"/>
      <c r="D853" s="98"/>
      <c r="E853" s="275"/>
    </row>
    <row r="854" spans="1:5" ht="15">
      <c r="A854" s="129"/>
      <c r="B854" s="273"/>
      <c r="C854" s="98"/>
      <c r="D854" s="98"/>
      <c r="E854" s="275"/>
    </row>
    <row r="855" spans="1:5" ht="15">
      <c r="A855" s="129"/>
      <c r="B855" s="273"/>
      <c r="C855" s="98"/>
      <c r="D855" s="98"/>
      <c r="E855" s="275"/>
    </row>
    <row r="856" spans="1:5" ht="15">
      <c r="A856" s="129"/>
      <c r="B856" s="273"/>
      <c r="C856" s="98"/>
      <c r="D856" s="98"/>
      <c r="E856" s="275"/>
    </row>
    <row r="857" spans="1:5" ht="15">
      <c r="A857" s="129"/>
      <c r="B857" s="273"/>
      <c r="C857" s="98"/>
      <c r="D857" s="98"/>
      <c r="E857" s="275"/>
    </row>
    <row r="858" spans="1:5" ht="15">
      <c r="A858" s="129"/>
      <c r="B858" s="273"/>
      <c r="C858" s="98"/>
      <c r="D858" s="98"/>
      <c r="E858" s="275"/>
    </row>
    <row r="859" spans="1:5" ht="15">
      <c r="A859" s="129"/>
      <c r="B859" s="273"/>
      <c r="C859" s="98"/>
      <c r="D859" s="98"/>
      <c r="E859" s="275"/>
    </row>
    <row r="860" spans="1:5" ht="15">
      <c r="A860" s="129"/>
      <c r="B860" s="273"/>
      <c r="C860" s="98"/>
      <c r="D860" s="98"/>
      <c r="E860" s="275"/>
    </row>
    <row r="861" spans="1:5" ht="15">
      <c r="A861" s="129"/>
      <c r="B861" s="273"/>
      <c r="C861" s="98"/>
      <c r="D861" s="98"/>
      <c r="E861" s="275"/>
    </row>
    <row r="862" spans="1:5" ht="15">
      <c r="A862" s="129"/>
      <c r="B862" s="273"/>
      <c r="C862" s="98"/>
      <c r="D862" s="98"/>
      <c r="E862" s="275"/>
    </row>
    <row r="863" spans="1:5" ht="15">
      <c r="A863" s="129"/>
      <c r="B863" s="273"/>
      <c r="C863" s="98"/>
      <c r="D863" s="98"/>
      <c r="E863" s="275"/>
    </row>
    <row r="864" spans="1:5" ht="15">
      <c r="A864" s="129"/>
      <c r="B864" s="273"/>
      <c r="C864" s="98"/>
      <c r="D864" s="98"/>
      <c r="E864" s="275"/>
    </row>
    <row r="865" spans="1:5" ht="15">
      <c r="A865" s="129"/>
      <c r="B865" s="273"/>
      <c r="C865" s="98"/>
      <c r="D865" s="98"/>
      <c r="E865" s="275"/>
    </row>
    <row r="866" spans="1:5" ht="15">
      <c r="A866" s="129"/>
      <c r="B866" s="273"/>
      <c r="C866" s="98"/>
      <c r="D866" s="98"/>
      <c r="E866" s="275"/>
    </row>
    <row r="867" spans="1:5" ht="15">
      <c r="A867" s="129"/>
      <c r="B867" s="273"/>
      <c r="C867" s="98"/>
      <c r="D867" s="98"/>
      <c r="E867" s="275"/>
    </row>
    <row r="868" spans="1:5" ht="15">
      <c r="A868" s="129"/>
      <c r="B868" s="273"/>
      <c r="C868" s="98"/>
      <c r="D868" s="98"/>
      <c r="E868" s="275"/>
    </row>
    <row r="869" spans="1:5" ht="15">
      <c r="A869" s="129"/>
      <c r="B869" s="273"/>
      <c r="C869" s="98"/>
      <c r="D869" s="98"/>
      <c r="E869" s="275"/>
    </row>
    <row r="870" spans="1:5" ht="15">
      <c r="A870" s="129"/>
      <c r="B870" s="273"/>
      <c r="C870" s="98"/>
      <c r="D870" s="98"/>
      <c r="E870" s="275"/>
    </row>
    <row r="871" spans="1:5" ht="15">
      <c r="A871" s="129"/>
      <c r="B871" s="273"/>
      <c r="C871" s="98"/>
      <c r="D871" s="98"/>
      <c r="E871" s="275"/>
    </row>
    <row r="872" spans="1:5" ht="15">
      <c r="A872" s="129"/>
      <c r="B872" s="273"/>
      <c r="C872" s="98"/>
      <c r="D872" s="98"/>
      <c r="E872" s="275"/>
    </row>
    <row r="873" spans="1:5" ht="15">
      <c r="A873" s="129"/>
      <c r="B873" s="273"/>
      <c r="C873" s="98"/>
      <c r="D873" s="98"/>
      <c r="E873" s="275"/>
    </row>
    <row r="874" spans="1:5" ht="15">
      <c r="A874" s="129"/>
      <c r="B874" s="273"/>
      <c r="C874" s="98"/>
      <c r="D874" s="98"/>
      <c r="E874" s="275"/>
    </row>
    <row r="875" spans="1:5" ht="15">
      <c r="A875" s="129"/>
      <c r="B875" s="273"/>
      <c r="C875" s="98"/>
      <c r="D875" s="98"/>
      <c r="E875" s="275"/>
    </row>
    <row r="876" spans="1:5" ht="15">
      <c r="A876" s="129"/>
      <c r="B876" s="273"/>
      <c r="C876" s="98"/>
      <c r="D876" s="98"/>
      <c r="E876" s="275"/>
    </row>
    <row r="877" spans="1:5" ht="15">
      <c r="A877" s="129"/>
      <c r="B877" s="273"/>
      <c r="C877" s="98"/>
      <c r="D877" s="98"/>
      <c r="E877" s="275"/>
    </row>
    <row r="878" spans="1:5" ht="15">
      <c r="A878" s="129"/>
      <c r="B878" s="273"/>
      <c r="C878" s="98"/>
      <c r="D878" s="98"/>
      <c r="E878" s="275"/>
    </row>
    <row r="879" spans="1:5" ht="15">
      <c r="A879" s="129"/>
      <c r="B879" s="273"/>
      <c r="C879" s="98"/>
      <c r="D879" s="98"/>
      <c r="E879" s="275"/>
    </row>
    <row r="880" spans="1:5" ht="15">
      <c r="A880" s="129"/>
      <c r="B880" s="273"/>
      <c r="C880" s="98"/>
      <c r="D880" s="98"/>
      <c r="E880" s="275"/>
    </row>
    <row r="881" spans="1:5" ht="15">
      <c r="A881" s="129"/>
      <c r="B881" s="273"/>
      <c r="C881" s="98"/>
      <c r="D881" s="98"/>
      <c r="E881" s="275"/>
    </row>
    <row r="882" spans="1:5" ht="15">
      <c r="A882" s="129"/>
      <c r="B882" s="273"/>
      <c r="C882" s="98"/>
      <c r="D882" s="98"/>
      <c r="E882" s="275"/>
    </row>
    <row r="883" spans="1:5" ht="15">
      <c r="A883" s="129"/>
      <c r="B883" s="273"/>
      <c r="C883" s="98"/>
      <c r="D883" s="98"/>
      <c r="E883" s="275"/>
    </row>
    <row r="884" spans="1:5" ht="15">
      <c r="A884" s="129"/>
      <c r="B884" s="273"/>
      <c r="C884" s="98"/>
      <c r="D884" s="98"/>
      <c r="E884" s="275"/>
    </row>
    <row r="885" spans="1:5" ht="15">
      <c r="A885" s="129"/>
      <c r="B885" s="273"/>
      <c r="C885" s="98"/>
      <c r="D885" s="98"/>
      <c r="E885" s="275"/>
    </row>
    <row r="886" spans="1:5" ht="15">
      <c r="A886" s="129"/>
      <c r="B886" s="273"/>
      <c r="C886" s="98"/>
      <c r="D886" s="98"/>
      <c r="E886" s="275"/>
    </row>
    <row r="887" spans="1:5" ht="15">
      <c r="A887" s="129"/>
      <c r="B887" s="273"/>
      <c r="C887" s="98"/>
      <c r="D887" s="98"/>
      <c r="E887" s="275"/>
    </row>
    <row r="888" spans="1:5" ht="15">
      <c r="A888" s="129"/>
      <c r="B888" s="273"/>
      <c r="C888" s="98"/>
      <c r="D888" s="98"/>
      <c r="E888" s="275"/>
    </row>
    <row r="889" spans="1:5" ht="15">
      <c r="A889" s="129"/>
      <c r="B889" s="273"/>
      <c r="C889" s="98"/>
      <c r="D889" s="98"/>
      <c r="E889" s="275"/>
    </row>
    <row r="890" spans="1:5" ht="15">
      <c r="A890" s="129"/>
      <c r="B890" s="273"/>
      <c r="C890" s="98"/>
      <c r="D890" s="98"/>
      <c r="E890" s="275"/>
    </row>
    <row r="891" spans="1:5" ht="15">
      <c r="A891" s="129"/>
      <c r="B891" s="273"/>
      <c r="C891" s="98"/>
      <c r="D891" s="98"/>
      <c r="E891" s="275"/>
    </row>
    <row r="892" spans="1:5" ht="15">
      <c r="A892" s="129"/>
      <c r="B892" s="273"/>
      <c r="C892" s="98"/>
      <c r="D892" s="98"/>
      <c r="E892" s="275"/>
    </row>
    <row r="893" spans="1:5" ht="15">
      <c r="A893" s="129"/>
      <c r="B893" s="273"/>
      <c r="C893" s="98"/>
      <c r="D893" s="98"/>
      <c r="E893" s="275"/>
    </row>
    <row r="894" spans="1:5" ht="15">
      <c r="A894" s="129"/>
      <c r="B894" s="273"/>
      <c r="C894" s="98"/>
      <c r="D894" s="98"/>
      <c r="E894" s="275"/>
    </row>
    <row r="895" spans="1:5" ht="15">
      <c r="A895" s="129"/>
      <c r="B895" s="273"/>
      <c r="C895" s="98"/>
      <c r="D895" s="98"/>
      <c r="E895" s="275"/>
    </row>
    <row r="896" spans="1:5" ht="15">
      <c r="A896" s="129"/>
      <c r="B896" s="273"/>
      <c r="C896" s="98"/>
      <c r="D896" s="98"/>
      <c r="E896" s="275"/>
    </row>
    <row r="897" spans="1:5" ht="15">
      <c r="A897" s="129"/>
      <c r="B897" s="273"/>
      <c r="C897" s="98"/>
      <c r="D897" s="98"/>
      <c r="E897" s="275"/>
    </row>
    <row r="898" spans="1:5" ht="15">
      <c r="A898" s="129"/>
      <c r="B898" s="273"/>
      <c r="C898" s="98"/>
      <c r="D898" s="98"/>
      <c r="E898" s="275"/>
    </row>
    <row r="899" spans="1:5" ht="15">
      <c r="A899" s="129"/>
      <c r="B899" s="273"/>
      <c r="C899" s="98"/>
      <c r="D899" s="98"/>
      <c r="E899" s="275"/>
    </row>
    <row r="900" spans="1:5" ht="15">
      <c r="A900" s="129"/>
      <c r="B900" s="273"/>
      <c r="C900" s="98"/>
      <c r="D900" s="98"/>
      <c r="E900" s="275"/>
    </row>
    <row r="901" spans="1:5" ht="15">
      <c r="A901" s="129"/>
      <c r="B901" s="273"/>
      <c r="C901" s="98"/>
      <c r="D901" s="98"/>
      <c r="E901" s="275"/>
    </row>
    <row r="902" spans="1:5" ht="15">
      <c r="A902" s="129"/>
      <c r="B902" s="273"/>
      <c r="C902" s="98"/>
      <c r="D902" s="98"/>
      <c r="E902" s="275"/>
    </row>
    <row r="903" spans="1:5" ht="15">
      <c r="A903" s="129"/>
      <c r="B903" s="273"/>
      <c r="C903" s="98"/>
      <c r="D903" s="98"/>
      <c r="E903" s="275"/>
    </row>
    <row r="904" spans="1:5" ht="15">
      <c r="A904" s="129"/>
      <c r="B904" s="273"/>
      <c r="C904" s="98"/>
      <c r="D904" s="98"/>
      <c r="E904" s="275"/>
    </row>
    <row r="905" spans="1:5" ht="15">
      <c r="A905" s="129"/>
      <c r="B905" s="273"/>
      <c r="C905" s="98"/>
      <c r="D905" s="98"/>
      <c r="E905" s="275"/>
    </row>
    <row r="906" spans="1:5" ht="15">
      <c r="A906" s="129"/>
      <c r="B906" s="273"/>
      <c r="C906" s="98"/>
      <c r="D906" s="98"/>
      <c r="E906" s="275"/>
    </row>
    <row r="907" spans="1:5" ht="15">
      <c r="A907" s="129"/>
      <c r="B907" s="273"/>
      <c r="C907" s="98"/>
      <c r="D907" s="98"/>
      <c r="E907" s="275"/>
    </row>
    <row r="908" spans="1:5" ht="15">
      <c r="A908" s="129"/>
      <c r="B908" s="273"/>
      <c r="C908" s="98"/>
      <c r="D908" s="98"/>
      <c r="E908" s="275"/>
    </row>
    <row r="909" spans="1:5" ht="15">
      <c r="A909" s="129"/>
      <c r="B909" s="273"/>
      <c r="C909" s="98"/>
      <c r="D909" s="98"/>
      <c r="E909" s="275"/>
    </row>
    <row r="910" spans="1:5" ht="15">
      <c r="A910" s="129"/>
      <c r="B910" s="273"/>
      <c r="C910" s="98"/>
      <c r="D910" s="98"/>
      <c r="E910" s="275"/>
    </row>
    <row r="911" spans="1:5" ht="15">
      <c r="A911" s="129"/>
      <c r="B911" s="273"/>
      <c r="C911" s="98"/>
      <c r="D911" s="98"/>
      <c r="E911" s="275"/>
    </row>
    <row r="912" spans="1:5" ht="15">
      <c r="A912" s="129"/>
      <c r="B912" s="273"/>
      <c r="C912" s="98"/>
      <c r="D912" s="98"/>
      <c r="E912" s="275"/>
    </row>
    <row r="913" spans="1:5" ht="15">
      <c r="A913" s="129"/>
      <c r="B913" s="273"/>
      <c r="C913" s="98"/>
      <c r="D913" s="98"/>
      <c r="E913" s="275"/>
    </row>
    <row r="914" spans="1:5" ht="15">
      <c r="A914" s="129"/>
      <c r="B914" s="273"/>
      <c r="C914" s="98"/>
      <c r="D914" s="98"/>
      <c r="E914" s="275"/>
    </row>
    <row r="915" spans="1:5" ht="15">
      <c r="A915" s="129"/>
      <c r="B915" s="273"/>
      <c r="C915" s="98"/>
      <c r="D915" s="98"/>
      <c r="E915" s="275"/>
    </row>
    <row r="916" spans="1:5" ht="15">
      <c r="A916" s="129"/>
      <c r="B916" s="273"/>
      <c r="C916" s="98"/>
      <c r="D916" s="98"/>
      <c r="E916" s="275"/>
    </row>
    <row r="917" spans="1:5" ht="15">
      <c r="A917" s="129"/>
      <c r="B917" s="273"/>
      <c r="C917" s="98"/>
      <c r="D917" s="98"/>
      <c r="E917" s="275"/>
    </row>
    <row r="918" spans="1:5" ht="15">
      <c r="A918" s="129"/>
      <c r="B918" s="273"/>
      <c r="C918" s="98"/>
      <c r="D918" s="98"/>
      <c r="E918" s="275"/>
    </row>
    <row r="919" spans="1:5" ht="15">
      <c r="A919" s="129"/>
      <c r="B919" s="273"/>
      <c r="C919" s="98"/>
      <c r="D919" s="98"/>
      <c r="E919" s="275"/>
    </row>
    <row r="920" spans="1:5" ht="15">
      <c r="A920" s="129"/>
      <c r="B920" s="273"/>
      <c r="C920" s="98"/>
      <c r="D920" s="98"/>
      <c r="E920" s="275"/>
    </row>
    <row r="921" spans="1:5" ht="15">
      <c r="A921" s="129"/>
      <c r="B921" s="273"/>
      <c r="C921" s="98"/>
      <c r="D921" s="98"/>
      <c r="E921" s="275"/>
    </row>
    <row r="922" spans="1:5" ht="15">
      <c r="A922" s="129"/>
      <c r="B922" s="273"/>
      <c r="C922" s="98"/>
      <c r="D922" s="98"/>
      <c r="E922" s="275"/>
    </row>
    <row r="923" spans="1:5" ht="15">
      <c r="A923" s="129"/>
      <c r="B923" s="273"/>
      <c r="C923" s="98"/>
      <c r="D923" s="98"/>
      <c r="E923" s="275"/>
    </row>
    <row r="924" spans="1:5" ht="15">
      <c r="A924" s="129"/>
      <c r="B924" s="273"/>
      <c r="C924" s="98"/>
      <c r="D924" s="98"/>
      <c r="E924" s="275"/>
    </row>
    <row r="925" spans="1:5" ht="15">
      <c r="A925" s="129"/>
      <c r="B925" s="273"/>
      <c r="C925" s="98"/>
      <c r="D925" s="98"/>
      <c r="E925" s="275"/>
    </row>
    <row r="926" spans="1:5" ht="15">
      <c r="A926" s="129"/>
      <c r="B926" s="273"/>
      <c r="C926" s="98"/>
      <c r="D926" s="98"/>
      <c r="E926" s="275"/>
    </row>
    <row r="927" spans="1:5" ht="15">
      <c r="A927" s="129"/>
      <c r="B927" s="273"/>
      <c r="C927" s="98"/>
      <c r="D927" s="98"/>
      <c r="E927" s="275"/>
    </row>
    <row r="928" spans="1:5" ht="15">
      <c r="A928" s="129"/>
      <c r="B928" s="273"/>
      <c r="C928" s="98"/>
      <c r="D928" s="98"/>
      <c r="E928" s="275"/>
    </row>
    <row r="929" spans="1:5" ht="15">
      <c r="A929" s="129"/>
      <c r="B929" s="273"/>
      <c r="C929" s="98"/>
      <c r="D929" s="98"/>
      <c r="E929" s="275"/>
    </row>
    <row r="930" spans="1:5" ht="15">
      <c r="A930" s="129"/>
      <c r="B930" s="273"/>
      <c r="C930" s="98"/>
      <c r="D930" s="98"/>
      <c r="E930" s="275"/>
    </row>
    <row r="931" spans="1:5" ht="15">
      <c r="A931" s="129"/>
      <c r="B931" s="273"/>
      <c r="C931" s="98"/>
      <c r="D931" s="98"/>
      <c r="E931" s="275"/>
    </row>
    <row r="932" spans="1:5" ht="15">
      <c r="A932" s="129"/>
      <c r="B932" s="273"/>
      <c r="C932" s="98"/>
      <c r="D932" s="98"/>
      <c r="E932" s="275"/>
    </row>
    <row r="933" spans="1:5" ht="15">
      <c r="A933" s="129"/>
      <c r="B933" s="273"/>
      <c r="C933" s="98"/>
      <c r="D933" s="98"/>
      <c r="E933" s="275"/>
    </row>
    <row r="934" spans="1:5" ht="15">
      <c r="A934" s="129"/>
      <c r="B934" s="273"/>
      <c r="C934" s="98"/>
      <c r="D934" s="98"/>
      <c r="E934" s="275"/>
    </row>
    <row r="935" spans="1:5" ht="15">
      <c r="A935" s="129"/>
      <c r="B935" s="273"/>
      <c r="C935" s="98"/>
      <c r="D935" s="98"/>
      <c r="E935" s="275"/>
    </row>
    <row r="936" spans="1:5" ht="15">
      <c r="A936" s="129"/>
      <c r="B936" s="273"/>
      <c r="C936" s="98"/>
      <c r="D936" s="98"/>
      <c r="E936" s="275"/>
    </row>
    <row r="937" spans="1:5" ht="15">
      <c r="A937" s="129"/>
      <c r="B937" s="273"/>
      <c r="C937" s="98"/>
      <c r="D937" s="98"/>
      <c r="E937" s="275"/>
    </row>
    <row r="938" spans="1:5" ht="15">
      <c r="A938" s="129"/>
      <c r="B938" s="273"/>
      <c r="C938" s="98"/>
      <c r="D938" s="98"/>
      <c r="E938" s="275"/>
    </row>
    <row r="939" spans="1:5" ht="15">
      <c r="A939" s="129"/>
      <c r="B939" s="273"/>
      <c r="C939" s="98"/>
      <c r="D939" s="98"/>
      <c r="E939" s="275"/>
    </row>
    <row r="940" spans="1:5" ht="15">
      <c r="A940" s="129"/>
      <c r="B940" s="273"/>
      <c r="C940" s="98"/>
      <c r="D940" s="98"/>
      <c r="E940" s="275"/>
    </row>
    <row r="941" spans="1:5" ht="15">
      <c r="A941" s="129"/>
      <c r="B941" s="273"/>
      <c r="C941" s="98"/>
      <c r="D941" s="98"/>
      <c r="E941" s="275"/>
    </row>
    <row r="942" spans="1:5" ht="15">
      <c r="A942" s="129"/>
      <c r="B942" s="273"/>
      <c r="C942" s="98"/>
      <c r="D942" s="98"/>
      <c r="E942" s="275"/>
    </row>
    <row r="943" spans="1:5" ht="15">
      <c r="A943" s="129"/>
      <c r="B943" s="273"/>
      <c r="C943" s="98"/>
      <c r="D943" s="98"/>
      <c r="E943" s="275"/>
    </row>
    <row r="944" spans="1:5" ht="15">
      <c r="A944" s="129"/>
      <c r="B944" s="273"/>
      <c r="C944" s="98"/>
      <c r="D944" s="98"/>
      <c r="E944" s="275"/>
    </row>
    <row r="945" spans="1:5" ht="15">
      <c r="A945" s="129"/>
      <c r="B945" s="273"/>
      <c r="C945" s="98"/>
      <c r="D945" s="98"/>
      <c r="E945" s="275"/>
    </row>
    <row r="946" spans="1:5" ht="15">
      <c r="A946" s="129"/>
      <c r="B946" s="273"/>
      <c r="C946" s="98"/>
      <c r="D946" s="98"/>
      <c r="E946" s="275"/>
    </row>
    <row r="947" spans="1:5" ht="15">
      <c r="A947" s="129"/>
      <c r="B947" s="273"/>
      <c r="C947" s="98"/>
      <c r="D947" s="98"/>
      <c r="E947" s="275"/>
    </row>
    <row r="948" spans="1:5" ht="15">
      <c r="A948" s="129"/>
      <c r="B948" s="273"/>
      <c r="C948" s="98"/>
      <c r="D948" s="98"/>
      <c r="E948" s="275"/>
    </row>
    <row r="949" spans="1:5" ht="15">
      <c r="A949" s="129"/>
      <c r="B949" s="273"/>
      <c r="C949" s="98"/>
      <c r="D949" s="98"/>
      <c r="E949" s="275"/>
    </row>
    <row r="950" spans="1:5" ht="15">
      <c r="A950" s="129"/>
      <c r="B950" s="273"/>
      <c r="C950" s="98"/>
      <c r="D950" s="98"/>
      <c r="E950" s="275"/>
    </row>
    <row r="951" spans="1:5" ht="15">
      <c r="A951" s="129"/>
      <c r="B951" s="273"/>
      <c r="C951" s="98"/>
      <c r="D951" s="98"/>
      <c r="E951" s="275"/>
    </row>
    <row r="952" spans="1:5" ht="15">
      <c r="A952" s="129"/>
      <c r="B952" s="273"/>
      <c r="C952" s="98"/>
      <c r="D952" s="98"/>
      <c r="E952" s="275"/>
    </row>
    <row r="953" spans="1:5" ht="15">
      <c r="A953" s="129"/>
      <c r="B953" s="273"/>
      <c r="C953" s="98"/>
      <c r="D953" s="98"/>
      <c r="E953" s="275"/>
    </row>
    <row r="954" spans="1:5" ht="15">
      <c r="A954" s="129"/>
      <c r="B954" s="273"/>
      <c r="C954" s="98"/>
      <c r="D954" s="98"/>
      <c r="E954" s="275"/>
    </row>
    <row r="955" spans="1:5" ht="15">
      <c r="A955" s="129"/>
      <c r="B955" s="273"/>
      <c r="C955" s="98"/>
      <c r="D955" s="98"/>
      <c r="E955" s="275"/>
    </row>
    <row r="956" spans="1:5" ht="15">
      <c r="A956" s="129"/>
      <c r="B956" s="273"/>
      <c r="C956" s="98"/>
      <c r="D956" s="98"/>
      <c r="E956" s="275"/>
    </row>
    <row r="957" spans="1:5" ht="15">
      <c r="A957" s="129"/>
      <c r="B957" s="273"/>
      <c r="C957" s="98"/>
      <c r="D957" s="98"/>
      <c r="E957" s="275"/>
    </row>
    <row r="958" spans="1:5" ht="15">
      <c r="A958" s="129"/>
      <c r="B958" s="273"/>
      <c r="C958" s="98"/>
      <c r="D958" s="98"/>
      <c r="E958" s="275"/>
    </row>
    <row r="959" spans="1:5" ht="15">
      <c r="A959" s="129"/>
      <c r="B959" s="273"/>
      <c r="C959" s="98"/>
      <c r="D959" s="98"/>
      <c r="E959" s="275"/>
    </row>
    <row r="960" spans="1:5" ht="15">
      <c r="A960" s="129"/>
      <c r="B960" s="273"/>
      <c r="C960" s="98"/>
      <c r="D960" s="98"/>
      <c r="E960" s="275"/>
    </row>
    <row r="961" spans="1:5" ht="15">
      <c r="A961" s="129"/>
      <c r="B961" s="273"/>
      <c r="C961" s="98"/>
      <c r="D961" s="98"/>
      <c r="E961" s="275"/>
    </row>
    <row r="962" spans="1:5" ht="15">
      <c r="A962" s="129"/>
      <c r="B962" s="273"/>
      <c r="C962" s="98"/>
      <c r="D962" s="98"/>
      <c r="E962" s="275"/>
    </row>
    <row r="963" spans="1:5" ht="15">
      <c r="A963" s="129"/>
      <c r="B963" s="273"/>
      <c r="C963" s="98"/>
      <c r="D963" s="98"/>
      <c r="E963" s="275"/>
    </row>
    <row r="964" spans="1:5" ht="15">
      <c r="A964" s="129"/>
      <c r="B964" s="273"/>
      <c r="C964" s="98"/>
      <c r="D964" s="98"/>
      <c r="E964" s="275"/>
    </row>
    <row r="965" spans="1:5" ht="15">
      <c r="A965" s="129"/>
      <c r="B965" s="273"/>
      <c r="C965" s="98"/>
      <c r="D965" s="98"/>
      <c r="E965" s="275"/>
    </row>
    <row r="966" spans="1:5" ht="15">
      <c r="A966" s="129"/>
      <c r="B966" s="273"/>
      <c r="C966" s="98"/>
      <c r="D966" s="98"/>
      <c r="E966" s="275"/>
    </row>
    <row r="967" spans="1:5" ht="15">
      <c r="A967" s="129"/>
      <c r="B967" s="273"/>
      <c r="C967" s="98"/>
      <c r="D967" s="98"/>
      <c r="E967" s="275"/>
    </row>
    <row r="968" spans="1:5" ht="15">
      <c r="A968" s="129"/>
      <c r="B968" s="273"/>
      <c r="C968" s="98"/>
      <c r="D968" s="98"/>
      <c r="E968" s="275"/>
    </row>
    <row r="969" spans="1:5" ht="15">
      <c r="A969" s="129"/>
      <c r="B969" s="273"/>
      <c r="C969" s="98"/>
      <c r="D969" s="98"/>
      <c r="E969" s="275"/>
    </row>
    <row r="970" spans="1:5" ht="15">
      <c r="A970" s="129"/>
      <c r="B970" s="273"/>
      <c r="C970" s="98"/>
      <c r="D970" s="98"/>
      <c r="E970" s="275"/>
    </row>
    <row r="971" spans="1:5" ht="15">
      <c r="A971" s="129"/>
      <c r="B971" s="273"/>
      <c r="C971" s="98"/>
      <c r="D971" s="98"/>
      <c r="E971" s="275"/>
    </row>
    <row r="972" spans="1:5" ht="15">
      <c r="A972" s="129"/>
      <c r="B972" s="273"/>
      <c r="C972" s="98"/>
      <c r="D972" s="98"/>
      <c r="E972" s="275"/>
    </row>
    <row r="973" spans="1:5" ht="15">
      <c r="A973" s="129"/>
      <c r="B973" s="273"/>
      <c r="C973" s="98"/>
      <c r="D973" s="98"/>
      <c r="E973" s="275"/>
    </row>
    <row r="974" spans="1:5" ht="15">
      <c r="A974" s="129"/>
      <c r="B974" s="273"/>
      <c r="C974" s="98"/>
      <c r="D974" s="98"/>
      <c r="E974" s="275"/>
    </row>
    <row r="975" spans="1:5" ht="15">
      <c r="A975" s="129"/>
      <c r="B975" s="273"/>
      <c r="C975" s="98"/>
      <c r="D975" s="98"/>
      <c r="E975" s="275"/>
    </row>
    <row r="976" spans="1:5" ht="15">
      <c r="A976" s="129"/>
      <c r="B976" s="273"/>
      <c r="C976" s="98"/>
      <c r="D976" s="98"/>
      <c r="E976" s="275"/>
    </row>
    <row r="977" spans="1:5" ht="15">
      <c r="A977" s="129"/>
      <c r="B977" s="273"/>
      <c r="C977" s="98"/>
      <c r="D977" s="98"/>
      <c r="E977" s="275"/>
    </row>
    <row r="978" spans="1:5" ht="15">
      <c r="A978" s="129"/>
      <c r="B978" s="273"/>
      <c r="C978" s="98"/>
      <c r="D978" s="98"/>
      <c r="E978" s="275"/>
    </row>
    <row r="979" spans="1:5" ht="15">
      <c r="A979" s="129"/>
      <c r="B979" s="273"/>
      <c r="C979" s="98"/>
      <c r="D979" s="98"/>
      <c r="E979" s="275"/>
    </row>
    <row r="980" spans="1:5" ht="15">
      <c r="A980" s="129"/>
      <c r="B980" s="273"/>
      <c r="C980" s="98"/>
      <c r="D980" s="98"/>
      <c r="E980" s="275"/>
    </row>
    <row r="981" spans="1:5" ht="15">
      <c r="A981" s="129"/>
      <c r="B981" s="273"/>
      <c r="C981" s="98"/>
      <c r="D981" s="98"/>
      <c r="E981" s="275"/>
    </row>
    <row r="982" spans="1:5" ht="15">
      <c r="A982" s="129"/>
      <c r="B982" s="273"/>
      <c r="C982" s="98"/>
      <c r="D982" s="98"/>
      <c r="E982" s="275"/>
    </row>
    <row r="983" spans="1:5" ht="15">
      <c r="A983" s="129"/>
      <c r="B983" s="273"/>
      <c r="C983" s="98"/>
      <c r="D983" s="98"/>
      <c r="E983" s="275"/>
    </row>
    <row r="984" spans="1:5" ht="15">
      <c r="A984" s="129"/>
      <c r="B984" s="273"/>
      <c r="C984" s="98"/>
      <c r="D984" s="98"/>
      <c r="E984" s="275"/>
    </row>
    <row r="985" spans="1:5" ht="15">
      <c r="A985" s="129"/>
      <c r="B985" s="273"/>
      <c r="C985" s="98"/>
      <c r="D985" s="98"/>
      <c r="E985" s="275"/>
    </row>
    <row r="986" spans="1:5" ht="15">
      <c r="A986" s="129"/>
      <c r="B986" s="273"/>
      <c r="C986" s="98"/>
      <c r="D986" s="98"/>
      <c r="E986" s="275"/>
    </row>
    <row r="987" spans="1:5" ht="15">
      <c r="A987" s="129"/>
      <c r="B987" s="273"/>
      <c r="C987" s="98"/>
      <c r="D987" s="98"/>
      <c r="E987" s="275"/>
    </row>
    <row r="988" spans="1:5" ht="15">
      <c r="A988" s="129"/>
      <c r="B988" s="273"/>
      <c r="C988" s="98"/>
      <c r="D988" s="98"/>
      <c r="E988" s="275"/>
    </row>
    <row r="989" spans="1:5" ht="15">
      <c r="A989" s="129"/>
      <c r="B989" s="273"/>
      <c r="C989" s="98"/>
      <c r="D989" s="98"/>
      <c r="E989" s="275"/>
    </row>
    <row r="990" spans="1:5" ht="15">
      <c r="A990" s="129"/>
      <c r="B990" s="273"/>
      <c r="C990" s="98"/>
      <c r="D990" s="98"/>
      <c r="E990" s="275"/>
    </row>
    <row r="991" spans="1:5" ht="15">
      <c r="A991" s="129"/>
      <c r="B991" s="273"/>
      <c r="C991" s="98"/>
      <c r="D991" s="98"/>
      <c r="E991" s="275"/>
    </row>
    <row r="992" spans="1:5" ht="15">
      <c r="A992" s="129"/>
      <c r="B992" s="273"/>
      <c r="C992" s="98"/>
      <c r="D992" s="98"/>
      <c r="E992" s="275"/>
    </row>
    <row r="993" spans="1:5" ht="15">
      <c r="A993" s="129"/>
      <c r="B993" s="273"/>
      <c r="C993" s="98"/>
      <c r="D993" s="98"/>
      <c r="E993" s="275"/>
    </row>
    <row r="994" spans="1:5" ht="15">
      <c r="A994" s="129"/>
      <c r="B994" s="273"/>
      <c r="C994" s="98"/>
      <c r="D994" s="98"/>
      <c r="E994" s="275"/>
    </row>
    <row r="995" spans="1:5" ht="15">
      <c r="A995" s="129"/>
      <c r="B995" s="273"/>
      <c r="C995" s="98"/>
      <c r="D995" s="98"/>
      <c r="E995" s="275"/>
    </row>
    <row r="996" spans="1:5" ht="15">
      <c r="A996" s="129"/>
      <c r="B996" s="273"/>
      <c r="C996" s="98"/>
      <c r="D996" s="98"/>
      <c r="E996" s="275"/>
    </row>
    <row r="997" spans="1:5" ht="15">
      <c r="A997" s="129"/>
      <c r="B997" s="273"/>
      <c r="C997" s="98"/>
      <c r="D997" s="98"/>
      <c r="E997" s="275"/>
    </row>
    <row r="998" spans="1:5" ht="15">
      <c r="A998" s="129"/>
      <c r="B998" s="273"/>
      <c r="C998" s="98"/>
      <c r="D998" s="98"/>
      <c r="E998" s="275"/>
    </row>
    <row r="999" spans="1:5" ht="15">
      <c r="A999" s="129"/>
      <c r="B999" s="273"/>
      <c r="C999" s="98"/>
      <c r="D999" s="98"/>
      <c r="E999" s="275"/>
    </row>
    <row r="1000" spans="1:5" ht="15">
      <c r="A1000" s="129"/>
      <c r="B1000" s="273"/>
      <c r="C1000" s="98"/>
      <c r="D1000" s="98"/>
      <c r="E1000" s="275"/>
    </row>
    <row r="1001" spans="1:5" ht="15">
      <c r="A1001" s="129"/>
      <c r="B1001" s="273"/>
      <c r="C1001" s="98"/>
      <c r="D1001" s="98"/>
      <c r="E1001" s="275"/>
    </row>
    <row r="1002" spans="1:5" ht="15">
      <c r="A1002" s="129"/>
      <c r="B1002" s="273"/>
      <c r="C1002" s="98"/>
      <c r="D1002" s="98"/>
      <c r="E1002" s="275"/>
    </row>
    <row r="1003" spans="1:5" ht="15">
      <c r="A1003" s="129"/>
      <c r="B1003" s="273"/>
      <c r="C1003" s="98"/>
      <c r="D1003" s="98"/>
      <c r="E1003" s="275"/>
    </row>
    <row r="1004" spans="1:5" ht="15">
      <c r="A1004" s="129"/>
      <c r="B1004" s="273"/>
      <c r="C1004" s="98"/>
      <c r="D1004" s="98"/>
      <c r="E1004" s="275"/>
    </row>
    <row r="1005" spans="1:5" ht="15">
      <c r="A1005" s="129"/>
      <c r="B1005" s="273"/>
      <c r="C1005" s="98"/>
      <c r="D1005" s="98"/>
      <c r="E1005" s="275"/>
    </row>
    <row r="1006" spans="1:5" ht="15">
      <c r="A1006" s="129"/>
      <c r="B1006" s="273"/>
      <c r="C1006" s="98"/>
      <c r="D1006" s="98"/>
      <c r="E1006" s="275"/>
    </row>
    <row r="1007" spans="1:5" ht="15">
      <c r="A1007" s="129"/>
      <c r="B1007" s="273"/>
      <c r="C1007" s="98"/>
      <c r="D1007" s="98"/>
      <c r="E1007" s="275"/>
    </row>
    <row r="1008" spans="1:5" ht="15">
      <c r="A1008" s="129"/>
      <c r="B1008" s="273"/>
      <c r="C1008" s="98"/>
      <c r="D1008" s="98"/>
      <c r="E1008" s="275"/>
    </row>
    <row r="1009" spans="1:5" ht="15">
      <c r="A1009" s="129"/>
      <c r="B1009" s="273"/>
      <c r="C1009" s="98"/>
      <c r="D1009" s="98"/>
      <c r="E1009" s="275"/>
    </row>
    <row r="1010" spans="1:5" ht="15">
      <c r="A1010" s="129"/>
      <c r="B1010" s="273"/>
      <c r="C1010" s="98"/>
      <c r="D1010" s="98"/>
      <c r="E1010" s="275"/>
    </row>
    <row r="1011" spans="1:5" ht="15">
      <c r="A1011" s="129"/>
      <c r="B1011" s="273"/>
      <c r="C1011" s="98"/>
      <c r="D1011" s="98"/>
      <c r="E1011" s="275"/>
    </row>
    <row r="1012" spans="1:5" ht="15">
      <c r="A1012" s="129"/>
      <c r="B1012" s="273"/>
      <c r="C1012" s="98"/>
      <c r="D1012" s="98"/>
      <c r="E1012" s="275"/>
    </row>
    <row r="1013" spans="1:5" ht="15">
      <c r="A1013" s="129"/>
      <c r="B1013" s="273"/>
      <c r="C1013" s="98"/>
      <c r="D1013" s="98"/>
      <c r="E1013" s="275"/>
    </row>
    <row r="1014" spans="1:5" ht="15">
      <c r="A1014" s="129"/>
      <c r="B1014" s="273"/>
      <c r="C1014" s="98"/>
      <c r="D1014" s="98"/>
      <c r="E1014" s="275"/>
    </row>
    <row r="1015" spans="1:5" ht="15">
      <c r="A1015" s="129"/>
      <c r="B1015" s="273"/>
      <c r="C1015" s="98"/>
      <c r="D1015" s="98"/>
      <c r="E1015" s="275"/>
    </row>
    <row r="1016" spans="1:5" ht="15">
      <c r="A1016" s="129"/>
      <c r="B1016" s="273"/>
      <c r="C1016" s="98"/>
      <c r="D1016" s="98"/>
      <c r="E1016" s="275"/>
    </row>
    <row r="1017" spans="1:5" ht="15">
      <c r="A1017" s="129"/>
      <c r="B1017" s="273"/>
      <c r="C1017" s="98"/>
      <c r="D1017" s="98"/>
      <c r="E1017" s="275"/>
    </row>
    <row r="1018" spans="1:5" ht="15">
      <c r="A1018" s="129"/>
      <c r="B1018" s="273"/>
      <c r="C1018" s="98"/>
      <c r="D1018" s="98"/>
      <c r="E1018" s="275"/>
    </row>
    <row r="1019" spans="1:5" ht="15">
      <c r="A1019" s="129"/>
      <c r="B1019" s="273"/>
      <c r="C1019" s="98"/>
      <c r="D1019" s="98"/>
      <c r="E1019" s="275"/>
    </row>
    <row r="1020" spans="1:5" ht="15">
      <c r="A1020" s="129"/>
      <c r="B1020" s="273"/>
      <c r="C1020" s="98"/>
      <c r="D1020" s="98"/>
      <c r="E1020" s="275"/>
    </row>
    <row r="1021" spans="1:5" ht="15">
      <c r="A1021" s="129"/>
      <c r="B1021" s="273"/>
      <c r="C1021" s="98"/>
      <c r="D1021" s="98"/>
      <c r="E1021" s="275"/>
    </row>
    <row r="1022" spans="1:5" ht="15">
      <c r="A1022" s="129"/>
      <c r="B1022" s="273"/>
      <c r="C1022" s="98"/>
      <c r="D1022" s="98"/>
      <c r="E1022" s="275"/>
    </row>
    <row r="1023" spans="1:5" ht="15">
      <c r="A1023" s="129"/>
      <c r="B1023" s="273"/>
      <c r="C1023" s="98"/>
      <c r="D1023" s="98"/>
      <c r="E1023" s="275"/>
    </row>
    <row r="1024" spans="1:5" ht="15">
      <c r="A1024" s="129"/>
      <c r="B1024" s="273"/>
      <c r="C1024" s="98"/>
      <c r="D1024" s="98"/>
      <c r="E1024" s="275"/>
    </row>
    <row r="1025" spans="1:5" ht="15">
      <c r="A1025" s="129"/>
      <c r="B1025" s="273"/>
      <c r="C1025" s="98"/>
      <c r="D1025" s="98"/>
      <c r="E1025" s="275"/>
    </row>
    <row r="1026" spans="1:5" ht="15">
      <c r="A1026" s="129"/>
      <c r="B1026" s="273"/>
      <c r="C1026" s="98"/>
      <c r="D1026" s="98"/>
      <c r="E1026" s="275"/>
    </row>
    <row r="1027" spans="1:5" ht="15">
      <c r="A1027" s="129"/>
      <c r="B1027" s="273"/>
      <c r="C1027" s="98"/>
      <c r="D1027" s="98"/>
      <c r="E1027" s="275"/>
    </row>
    <row r="1028" spans="1:5" ht="15">
      <c r="A1028" s="129"/>
      <c r="B1028" s="273"/>
      <c r="C1028" s="98"/>
      <c r="D1028" s="98"/>
      <c r="E1028" s="275"/>
    </row>
    <row r="1029" spans="1:5" ht="15">
      <c r="A1029" s="129"/>
      <c r="B1029" s="273"/>
      <c r="C1029" s="98"/>
      <c r="D1029" s="98"/>
      <c r="E1029" s="275"/>
    </row>
    <row r="1030" spans="1:5" ht="15">
      <c r="A1030" s="129"/>
      <c r="B1030" s="273"/>
      <c r="C1030" s="98"/>
      <c r="D1030" s="98"/>
      <c r="E1030" s="275"/>
    </row>
    <row r="1031" spans="1:5" ht="15">
      <c r="A1031" s="129"/>
      <c r="B1031" s="273"/>
      <c r="C1031" s="98"/>
      <c r="D1031" s="98"/>
      <c r="E1031" s="275"/>
    </row>
    <row r="1032" spans="1:5" ht="15">
      <c r="A1032" s="129"/>
      <c r="B1032" s="273"/>
      <c r="C1032" s="98"/>
      <c r="D1032" s="98"/>
      <c r="E1032" s="275"/>
    </row>
    <row r="1033" spans="1:5" ht="15">
      <c r="A1033" s="129"/>
      <c r="B1033" s="273"/>
      <c r="C1033" s="98"/>
      <c r="D1033" s="98"/>
      <c r="E1033" s="275"/>
    </row>
    <row r="1034" spans="1:5" ht="15">
      <c r="A1034" s="129"/>
      <c r="B1034" s="273"/>
      <c r="C1034" s="98"/>
      <c r="D1034" s="98"/>
      <c r="E1034" s="275"/>
    </row>
    <row r="1035" spans="1:5" ht="15">
      <c r="A1035" s="129"/>
      <c r="B1035" s="273"/>
      <c r="C1035" s="98"/>
      <c r="D1035" s="98"/>
      <c r="E1035" s="275"/>
    </row>
    <row r="1036" spans="1:5" ht="15">
      <c r="A1036" s="129"/>
      <c r="B1036" s="273"/>
      <c r="C1036" s="98"/>
      <c r="D1036" s="98"/>
      <c r="E1036" s="275"/>
    </row>
    <row r="1037" spans="1:5" ht="15">
      <c r="A1037" s="129"/>
      <c r="B1037" s="273"/>
      <c r="C1037" s="98"/>
      <c r="D1037" s="98"/>
      <c r="E1037" s="275"/>
    </row>
    <row r="1038" spans="1:5" ht="15">
      <c r="A1038" s="129"/>
      <c r="B1038" s="273"/>
      <c r="C1038" s="98"/>
      <c r="D1038" s="98"/>
      <c r="E1038" s="275"/>
    </row>
    <row r="1039" spans="1:5" ht="15">
      <c r="A1039" s="129"/>
      <c r="B1039" s="273"/>
      <c r="C1039" s="98"/>
      <c r="D1039" s="98"/>
      <c r="E1039" s="275"/>
    </row>
    <row r="1040" spans="1:5" ht="15">
      <c r="A1040" s="129"/>
      <c r="B1040" s="273"/>
      <c r="C1040" s="98"/>
      <c r="D1040" s="98"/>
      <c r="E1040" s="275"/>
    </row>
    <row r="1041" spans="1:5" ht="15">
      <c r="A1041" s="129"/>
      <c r="B1041" s="273"/>
      <c r="C1041" s="98"/>
      <c r="D1041" s="98"/>
      <c r="E1041" s="275"/>
    </row>
    <row r="1042" spans="1:5" ht="15">
      <c r="A1042" s="129"/>
      <c r="B1042" s="273"/>
      <c r="C1042" s="98"/>
      <c r="D1042" s="98"/>
      <c r="E1042" s="275"/>
    </row>
    <row r="1043" spans="1:5" ht="15">
      <c r="A1043" s="129"/>
      <c r="B1043" s="273"/>
      <c r="C1043" s="98"/>
      <c r="D1043" s="98"/>
      <c r="E1043" s="275"/>
    </row>
    <row r="1044" spans="1:5" ht="15">
      <c r="A1044" s="129"/>
      <c r="B1044" s="273"/>
      <c r="C1044" s="98"/>
      <c r="D1044" s="98"/>
      <c r="E1044" s="275"/>
    </row>
    <row r="1045" spans="1:5" ht="15">
      <c r="A1045" s="129"/>
      <c r="B1045" s="273"/>
      <c r="C1045" s="98"/>
      <c r="D1045" s="98"/>
      <c r="E1045" s="275"/>
    </row>
    <row r="1046" spans="1:5" ht="15">
      <c r="A1046" s="129"/>
      <c r="B1046" s="273"/>
      <c r="C1046" s="98"/>
      <c r="D1046" s="98"/>
      <c r="E1046" s="275"/>
    </row>
    <row r="1047" spans="1:5" ht="15">
      <c r="A1047" s="129"/>
      <c r="B1047" s="273"/>
      <c r="C1047" s="98"/>
      <c r="D1047" s="98"/>
      <c r="E1047" s="275"/>
    </row>
    <row r="1048" spans="1:5" ht="15">
      <c r="A1048" s="129"/>
      <c r="B1048" s="273"/>
      <c r="C1048" s="98"/>
      <c r="D1048" s="98"/>
      <c r="E1048" s="275"/>
    </row>
    <row r="1049" spans="1:5" ht="15">
      <c r="A1049" s="129"/>
      <c r="B1049" s="273"/>
      <c r="C1049" s="98"/>
      <c r="D1049" s="98"/>
      <c r="E1049" s="275"/>
    </row>
    <row r="1050" spans="1:5" ht="15">
      <c r="A1050" s="129"/>
      <c r="B1050" s="273"/>
      <c r="C1050" s="98"/>
      <c r="D1050" s="98"/>
      <c r="E1050" s="275"/>
    </row>
    <row r="1051" spans="1:5" ht="15">
      <c r="A1051" s="129"/>
      <c r="B1051" s="273"/>
      <c r="C1051" s="98"/>
      <c r="D1051" s="98"/>
      <c r="E1051" s="275"/>
    </row>
    <row r="1052" spans="1:5" ht="15">
      <c r="A1052" s="129"/>
      <c r="B1052" s="273"/>
      <c r="C1052" s="98"/>
      <c r="D1052" s="98"/>
      <c r="E1052" s="275"/>
    </row>
    <row r="1053" spans="1:5" ht="15">
      <c r="A1053" s="129"/>
      <c r="B1053" s="273"/>
      <c r="C1053" s="98"/>
      <c r="D1053" s="98"/>
      <c r="E1053" s="275"/>
    </row>
    <row r="1054" spans="1:5" ht="15">
      <c r="A1054" s="129"/>
      <c r="B1054" s="273"/>
      <c r="C1054" s="98"/>
      <c r="D1054" s="98"/>
      <c r="E1054" s="275"/>
    </row>
    <row r="1055" spans="1:5" ht="15">
      <c r="A1055" s="129"/>
      <c r="B1055" s="273"/>
      <c r="C1055" s="98"/>
      <c r="D1055" s="98"/>
      <c r="E1055" s="275"/>
    </row>
    <row r="1056" spans="1:5" ht="15">
      <c r="A1056" s="129"/>
      <c r="B1056" s="273"/>
      <c r="C1056" s="98"/>
      <c r="D1056" s="98"/>
      <c r="E1056" s="275"/>
    </row>
    <row r="1057" spans="1:5" ht="15">
      <c r="A1057" s="129"/>
      <c r="B1057" s="273"/>
      <c r="C1057" s="98"/>
      <c r="D1057" s="98"/>
      <c r="E1057" s="275"/>
    </row>
    <row r="1058" spans="1:5" ht="15">
      <c r="A1058" s="129"/>
      <c r="B1058" s="273"/>
      <c r="C1058" s="98"/>
      <c r="D1058" s="98"/>
      <c r="E1058" s="275"/>
    </row>
    <row r="1059" spans="1:5" ht="15">
      <c r="A1059" s="129"/>
      <c r="B1059" s="273"/>
      <c r="C1059" s="98"/>
      <c r="D1059" s="98"/>
      <c r="E1059" s="275"/>
    </row>
    <row r="1060" spans="1:5" ht="15">
      <c r="A1060" s="129"/>
      <c r="B1060" s="273"/>
      <c r="C1060" s="98"/>
      <c r="D1060" s="98"/>
      <c r="E1060" s="275"/>
    </row>
    <row r="1061" spans="1:5" ht="15">
      <c r="A1061" s="129"/>
      <c r="B1061" s="273"/>
      <c r="C1061" s="98"/>
      <c r="D1061" s="98"/>
      <c r="E1061" s="275"/>
    </row>
    <row r="1062" spans="1:5" ht="15">
      <c r="A1062" s="129"/>
      <c r="B1062" s="273"/>
      <c r="C1062" s="98"/>
      <c r="D1062" s="98"/>
      <c r="E1062" s="275"/>
    </row>
    <row r="1063" spans="1:5" ht="15">
      <c r="A1063" s="129"/>
      <c r="B1063" s="273"/>
      <c r="C1063" s="98"/>
      <c r="D1063" s="98"/>
      <c r="E1063" s="275"/>
    </row>
    <row r="1064" spans="1:5" ht="15">
      <c r="A1064" s="129"/>
      <c r="B1064" s="273"/>
      <c r="C1064" s="98"/>
      <c r="D1064" s="98"/>
      <c r="E1064" s="275"/>
    </row>
    <row r="1065" spans="1:5" ht="15">
      <c r="A1065" s="129"/>
      <c r="B1065" s="273"/>
      <c r="C1065" s="98"/>
      <c r="D1065" s="98"/>
      <c r="E1065" s="275"/>
    </row>
    <row r="1066" spans="1:5" ht="15">
      <c r="A1066" s="129"/>
      <c r="B1066" s="273"/>
      <c r="C1066" s="98"/>
      <c r="D1066" s="98"/>
      <c r="E1066" s="275"/>
    </row>
    <row r="1067" spans="1:5" ht="15">
      <c r="A1067" s="129"/>
      <c r="B1067" s="273"/>
      <c r="C1067" s="98"/>
      <c r="D1067" s="98"/>
      <c r="E1067" s="275"/>
    </row>
    <row r="1068" spans="1:5" ht="15">
      <c r="A1068" s="129"/>
      <c r="B1068" s="273"/>
      <c r="C1068" s="98"/>
      <c r="D1068" s="98"/>
      <c r="E1068" s="275"/>
    </row>
    <row r="1069" spans="1:5" ht="15">
      <c r="A1069" s="129"/>
      <c r="B1069" s="273"/>
      <c r="C1069" s="98"/>
      <c r="D1069" s="98"/>
      <c r="E1069" s="275"/>
    </row>
    <row r="1070" spans="1:5" ht="15">
      <c r="A1070" s="129"/>
      <c r="B1070" s="273"/>
      <c r="C1070" s="98"/>
      <c r="D1070" s="98"/>
      <c r="E1070" s="275"/>
    </row>
    <row r="1071" spans="1:5" ht="15">
      <c r="A1071" s="129"/>
      <c r="B1071" s="273"/>
      <c r="C1071" s="98"/>
      <c r="D1071" s="98"/>
      <c r="E1071" s="275"/>
    </row>
    <row r="1072" spans="1:5" ht="15">
      <c r="A1072" s="129"/>
      <c r="B1072" s="273"/>
      <c r="C1072" s="98"/>
      <c r="D1072" s="98"/>
      <c r="E1072" s="275"/>
    </row>
    <row r="1073" spans="1:5" ht="15">
      <c r="A1073" s="129"/>
      <c r="B1073" s="273"/>
      <c r="C1073" s="98"/>
      <c r="D1073" s="98"/>
      <c r="E1073" s="275"/>
    </row>
    <row r="1074" spans="1:5" ht="15">
      <c r="A1074" s="129"/>
      <c r="B1074" s="273"/>
      <c r="C1074" s="98"/>
      <c r="D1074" s="98"/>
      <c r="E1074" s="275"/>
    </row>
    <row r="1075" spans="1:5" ht="15">
      <c r="A1075" s="129"/>
      <c r="B1075" s="273"/>
      <c r="C1075" s="98"/>
      <c r="D1075" s="98"/>
      <c r="E1075" s="275"/>
    </row>
    <row r="1076" spans="1:5" ht="15">
      <c r="A1076" s="129"/>
      <c r="B1076" s="273"/>
      <c r="C1076" s="98"/>
      <c r="D1076" s="98"/>
      <c r="E1076" s="275"/>
    </row>
    <row r="1077" spans="1:5" ht="15">
      <c r="A1077" s="129"/>
      <c r="B1077" s="273"/>
      <c r="C1077" s="98"/>
      <c r="D1077" s="98"/>
      <c r="E1077" s="275"/>
    </row>
    <row r="1078" spans="1:5" ht="15">
      <c r="A1078" s="129"/>
      <c r="B1078" s="273"/>
      <c r="C1078" s="98"/>
      <c r="D1078" s="98"/>
      <c r="E1078" s="275"/>
    </row>
    <row r="1079" spans="1:5" ht="15">
      <c r="A1079" s="129"/>
      <c r="B1079" s="273"/>
      <c r="C1079" s="98"/>
      <c r="D1079" s="98"/>
      <c r="E1079" s="275"/>
    </row>
    <row r="1080" spans="1:5" ht="15">
      <c r="A1080" s="129"/>
      <c r="B1080" s="273"/>
      <c r="C1080" s="98"/>
      <c r="D1080" s="98"/>
      <c r="E1080" s="275"/>
    </row>
    <row r="1081" spans="1:5" ht="15">
      <c r="A1081" s="129"/>
      <c r="B1081" s="273"/>
      <c r="C1081" s="98"/>
      <c r="D1081" s="98"/>
      <c r="E1081" s="275"/>
    </row>
    <row r="1082" spans="1:5" ht="15">
      <c r="A1082" s="129"/>
      <c r="B1082" s="273"/>
      <c r="C1082" s="98"/>
      <c r="D1082" s="98"/>
      <c r="E1082" s="275"/>
    </row>
    <row r="1083" spans="1:5" ht="15">
      <c r="A1083" s="129"/>
      <c r="B1083" s="273"/>
      <c r="C1083" s="98"/>
      <c r="D1083" s="98"/>
      <c r="E1083" s="275"/>
    </row>
    <row r="1084" spans="1:5" ht="15">
      <c r="A1084" s="129"/>
      <c r="B1084" s="273"/>
      <c r="C1084" s="98"/>
      <c r="D1084" s="98"/>
      <c r="E1084" s="275"/>
    </row>
    <row r="1085" spans="1:5" ht="15">
      <c r="A1085" s="129"/>
      <c r="B1085" s="273"/>
      <c r="C1085" s="98"/>
      <c r="D1085" s="98"/>
      <c r="E1085" s="275"/>
    </row>
    <row r="1086" spans="1:5" ht="15">
      <c r="A1086" s="129"/>
      <c r="B1086" s="273"/>
      <c r="C1086" s="98"/>
      <c r="D1086" s="98"/>
      <c r="E1086" s="275"/>
    </row>
    <row r="1087" spans="1:5" ht="15">
      <c r="A1087" s="129"/>
      <c r="B1087" s="273"/>
      <c r="C1087" s="98"/>
      <c r="D1087" s="98"/>
      <c r="E1087" s="275"/>
    </row>
    <row r="1088" spans="1:5" ht="15">
      <c r="A1088" s="129"/>
      <c r="B1088" s="273"/>
      <c r="C1088" s="98"/>
      <c r="D1088" s="98"/>
      <c r="E1088" s="275"/>
    </row>
    <row r="1089" spans="1:5" ht="15">
      <c r="A1089" s="129"/>
      <c r="B1089" s="273"/>
      <c r="C1089" s="98"/>
      <c r="D1089" s="98"/>
      <c r="E1089" s="275"/>
    </row>
    <row r="1090" spans="1:5" ht="15">
      <c r="A1090" s="129"/>
      <c r="B1090" s="273"/>
      <c r="C1090" s="98"/>
      <c r="D1090" s="98"/>
      <c r="E1090" s="275"/>
    </row>
    <row r="1091" spans="1:5" ht="15">
      <c r="A1091" s="129"/>
      <c r="B1091" s="273"/>
      <c r="C1091" s="98"/>
      <c r="D1091" s="98"/>
      <c r="E1091" s="275"/>
    </row>
    <row r="1092" spans="1:5" ht="15">
      <c r="A1092" s="129"/>
      <c r="B1092" s="273"/>
      <c r="C1092" s="98"/>
      <c r="D1092" s="98"/>
      <c r="E1092" s="275"/>
    </row>
    <row r="1093" spans="1:5" ht="15">
      <c r="A1093" s="129"/>
      <c r="B1093" s="273"/>
      <c r="C1093" s="98"/>
      <c r="D1093" s="98"/>
      <c r="E1093" s="275"/>
    </row>
    <row r="1094" spans="1:5" ht="15">
      <c r="A1094" s="129"/>
      <c r="B1094" s="273"/>
      <c r="C1094" s="98"/>
      <c r="D1094" s="98"/>
      <c r="E1094" s="275"/>
    </row>
    <row r="1095" spans="1:5" ht="15">
      <c r="A1095" s="129"/>
      <c r="B1095" s="273"/>
      <c r="C1095" s="98"/>
      <c r="D1095" s="98"/>
      <c r="E1095" s="275"/>
    </row>
    <row r="1096" spans="1:5" ht="15">
      <c r="A1096" s="129"/>
      <c r="B1096" s="273"/>
      <c r="C1096" s="98"/>
      <c r="D1096" s="98"/>
      <c r="E1096" s="275"/>
    </row>
    <row r="1097" spans="1:5" ht="15">
      <c r="A1097" s="129"/>
      <c r="B1097" s="273"/>
      <c r="C1097" s="98"/>
      <c r="D1097" s="98"/>
      <c r="E1097" s="275"/>
    </row>
    <row r="1098" spans="1:5" ht="15">
      <c r="A1098" s="129"/>
      <c r="B1098" s="273"/>
      <c r="C1098" s="98"/>
      <c r="D1098" s="98"/>
      <c r="E1098" s="275"/>
    </row>
    <row r="1099" spans="1:5" ht="15">
      <c r="A1099" s="129"/>
      <c r="B1099" s="273"/>
      <c r="C1099" s="98"/>
      <c r="D1099" s="98"/>
      <c r="E1099" s="275"/>
    </row>
    <row r="1100" spans="1:5" ht="15">
      <c r="A1100" s="129"/>
      <c r="B1100" s="273"/>
      <c r="C1100" s="98"/>
      <c r="D1100" s="98"/>
      <c r="E1100" s="275"/>
    </row>
    <row r="1101" spans="1:5" ht="15">
      <c r="A1101" s="129"/>
      <c r="B1101" s="273"/>
      <c r="C1101" s="98"/>
      <c r="D1101" s="98"/>
      <c r="E1101" s="275"/>
    </row>
    <row r="1102" spans="1:5" ht="15">
      <c r="A1102" s="129"/>
      <c r="B1102" s="273"/>
      <c r="C1102" s="98"/>
      <c r="D1102" s="98"/>
      <c r="E1102" s="275"/>
    </row>
    <row r="1103" spans="1:5" ht="15">
      <c r="A1103" s="129"/>
      <c r="B1103" s="273"/>
      <c r="C1103" s="98"/>
      <c r="D1103" s="98"/>
      <c r="E1103" s="275"/>
    </row>
    <row r="1104" spans="1:5" ht="15">
      <c r="A1104" s="129"/>
      <c r="B1104" s="273"/>
      <c r="C1104" s="98"/>
      <c r="D1104" s="98"/>
      <c r="E1104" s="275"/>
    </row>
    <row r="1105" spans="1:5" ht="15">
      <c r="A1105" s="129"/>
      <c r="B1105" s="273"/>
      <c r="C1105" s="98"/>
      <c r="D1105" s="98"/>
      <c r="E1105" s="275"/>
    </row>
    <row r="1106" spans="1:5" ht="15">
      <c r="A1106" s="129"/>
      <c r="B1106" s="273"/>
      <c r="C1106" s="98"/>
      <c r="D1106" s="98"/>
      <c r="E1106" s="275"/>
    </row>
    <row r="1107" spans="1:5" ht="15">
      <c r="A1107" s="129"/>
      <c r="B1107" s="273"/>
      <c r="C1107" s="98"/>
      <c r="D1107" s="98"/>
      <c r="E1107" s="275"/>
    </row>
    <row r="1108" spans="1:5" ht="15">
      <c r="A1108" s="129"/>
      <c r="B1108" s="273"/>
      <c r="C1108" s="98"/>
      <c r="D1108" s="98"/>
      <c r="E1108" s="275"/>
    </row>
    <row r="1109" spans="1:5" ht="15">
      <c r="A1109" s="129"/>
      <c r="B1109" s="273"/>
      <c r="C1109" s="98"/>
      <c r="D1109" s="98"/>
      <c r="E1109" s="275"/>
    </row>
    <row r="1110" spans="1:5" ht="15">
      <c r="A1110" s="129"/>
      <c r="B1110" s="273"/>
      <c r="C1110" s="98"/>
      <c r="D1110" s="98"/>
      <c r="E1110" s="275"/>
    </row>
    <row r="1111" spans="1:5" ht="15">
      <c r="A1111" s="129"/>
      <c r="B1111" s="273"/>
      <c r="C1111" s="98"/>
      <c r="D1111" s="98"/>
      <c r="E1111" s="275"/>
    </row>
    <row r="1112" spans="1:5" ht="15">
      <c r="A1112" s="129"/>
      <c r="B1112" s="273"/>
      <c r="C1112" s="98"/>
      <c r="D1112" s="98"/>
      <c r="E1112" s="275"/>
    </row>
    <row r="1113" spans="1:5" ht="15">
      <c r="A1113" s="129"/>
      <c r="B1113" s="273"/>
      <c r="C1113" s="98"/>
      <c r="D1113" s="98"/>
      <c r="E1113" s="275"/>
    </row>
    <row r="1114" spans="1:5" ht="15">
      <c r="A1114" s="129"/>
      <c r="B1114" s="273"/>
      <c r="C1114" s="98"/>
      <c r="D1114" s="98"/>
      <c r="E1114" s="275"/>
    </row>
    <row r="1115" spans="1:5" ht="15">
      <c r="A1115" s="129"/>
      <c r="B1115" s="273"/>
      <c r="C1115" s="98"/>
      <c r="D1115" s="98"/>
      <c r="E1115" s="275"/>
    </row>
    <row r="1116" spans="1:5" ht="15">
      <c r="A1116" s="129"/>
      <c r="B1116" s="273"/>
      <c r="C1116" s="98"/>
      <c r="D1116" s="98"/>
      <c r="E1116" s="275"/>
    </row>
    <row r="1117" spans="1:5" ht="15">
      <c r="A1117" s="129"/>
      <c r="B1117" s="273"/>
      <c r="C1117" s="98"/>
      <c r="D1117" s="98"/>
      <c r="E1117" s="275"/>
    </row>
    <row r="1118" spans="1:5" ht="15">
      <c r="A1118" s="129"/>
      <c r="B1118" s="273"/>
      <c r="C1118" s="98"/>
      <c r="D1118" s="98"/>
      <c r="E1118" s="275"/>
    </row>
    <row r="1119" spans="1:5" ht="15">
      <c r="A1119" s="129"/>
      <c r="B1119" s="273"/>
      <c r="C1119" s="98"/>
      <c r="D1119" s="98"/>
      <c r="E1119" s="275"/>
    </row>
    <row r="1120" spans="1:5" ht="15">
      <c r="A1120" s="129"/>
      <c r="B1120" s="273"/>
      <c r="C1120" s="98"/>
      <c r="D1120" s="98"/>
      <c r="E1120" s="275"/>
    </row>
    <row r="1121" spans="1:5" ht="15">
      <c r="A1121" s="129"/>
      <c r="B1121" s="273"/>
      <c r="C1121" s="98"/>
      <c r="D1121" s="98"/>
      <c r="E1121" s="275"/>
    </row>
    <row r="1122" spans="1:5" ht="15">
      <c r="A1122" s="129"/>
      <c r="B1122" s="273"/>
      <c r="C1122" s="98"/>
      <c r="D1122" s="98"/>
      <c r="E1122" s="275"/>
    </row>
    <row r="1123" spans="1:5" ht="15">
      <c r="A1123" s="129"/>
      <c r="B1123" s="273"/>
      <c r="C1123" s="98"/>
      <c r="D1123" s="98"/>
      <c r="E1123" s="275"/>
    </row>
    <row r="1124" spans="1:5" ht="15">
      <c r="A1124" s="129"/>
      <c r="B1124" s="273"/>
      <c r="C1124" s="98"/>
      <c r="D1124" s="98"/>
      <c r="E1124" s="275"/>
    </row>
    <row r="1125" spans="1:5" ht="15">
      <c r="A1125" s="129"/>
      <c r="B1125" s="273"/>
      <c r="C1125" s="98"/>
      <c r="D1125" s="98"/>
      <c r="E1125" s="275"/>
    </row>
    <row r="1126" spans="1:5" ht="15">
      <c r="A1126" s="129"/>
      <c r="B1126" s="273"/>
      <c r="C1126" s="98"/>
      <c r="D1126" s="98"/>
      <c r="E1126" s="275"/>
    </row>
    <row r="1127" spans="1:5" ht="15">
      <c r="A1127" s="129"/>
      <c r="B1127" s="273"/>
      <c r="C1127" s="98"/>
      <c r="D1127" s="98"/>
      <c r="E1127" s="275"/>
    </row>
    <row r="1128" spans="1:5" ht="15">
      <c r="A1128" s="129"/>
      <c r="B1128" s="273"/>
      <c r="C1128" s="98"/>
      <c r="D1128" s="98"/>
      <c r="E1128" s="275"/>
    </row>
    <row r="1129" spans="1:5" ht="15">
      <c r="A1129" s="129"/>
      <c r="B1129" s="273"/>
      <c r="C1129" s="98"/>
      <c r="D1129" s="98"/>
      <c r="E1129" s="275"/>
    </row>
    <row r="1130" spans="1:5" ht="15">
      <c r="A1130" s="129"/>
      <c r="B1130" s="273"/>
      <c r="C1130" s="98"/>
      <c r="D1130" s="98"/>
      <c r="E1130" s="275"/>
    </row>
    <row r="1131" spans="1:5" ht="15">
      <c r="A1131" s="129"/>
      <c r="B1131" s="273"/>
      <c r="C1131" s="98"/>
      <c r="D1131" s="98"/>
      <c r="E1131" s="275"/>
    </row>
    <row r="1132" spans="1:5" ht="15">
      <c r="A1132" s="129"/>
      <c r="B1132" s="273"/>
      <c r="C1132" s="98"/>
      <c r="D1132" s="98"/>
      <c r="E1132" s="275"/>
    </row>
    <row r="1133" spans="1:5" ht="15">
      <c r="A1133" s="129"/>
      <c r="B1133" s="273"/>
      <c r="C1133" s="98"/>
      <c r="D1133" s="98"/>
      <c r="E1133" s="275"/>
    </row>
    <row r="1134" spans="1:5" ht="15">
      <c r="A1134" s="129"/>
      <c r="B1134" s="273"/>
      <c r="C1134" s="98"/>
      <c r="D1134" s="98"/>
      <c r="E1134" s="275"/>
    </row>
    <row r="1135" spans="1:5" ht="15">
      <c r="A1135" s="129"/>
      <c r="B1135" s="273"/>
      <c r="C1135" s="98"/>
      <c r="D1135" s="98"/>
      <c r="E1135" s="275"/>
    </row>
    <row r="1136" spans="1:5" ht="15">
      <c r="A1136" s="129"/>
      <c r="B1136" s="273"/>
      <c r="C1136" s="98"/>
      <c r="D1136" s="98"/>
      <c r="E1136" s="275"/>
    </row>
    <row r="1137" spans="1:5" ht="15">
      <c r="A1137" s="129"/>
      <c r="B1137" s="273"/>
      <c r="C1137" s="98"/>
      <c r="D1137" s="98"/>
      <c r="E1137" s="275"/>
    </row>
    <row r="1138" spans="1:5" ht="15">
      <c r="A1138" s="129"/>
      <c r="B1138" s="273"/>
      <c r="C1138" s="98"/>
      <c r="D1138" s="98"/>
      <c r="E1138" s="275"/>
    </row>
    <row r="1139" spans="1:5" ht="15">
      <c r="A1139" s="129"/>
      <c r="B1139" s="273"/>
      <c r="C1139" s="98"/>
      <c r="D1139" s="98"/>
      <c r="E1139" s="275"/>
    </row>
    <row r="1140" spans="1:5" ht="15">
      <c r="A1140" s="129"/>
      <c r="B1140" s="273"/>
      <c r="C1140" s="98"/>
      <c r="D1140" s="98"/>
      <c r="E1140" s="275"/>
    </row>
    <row r="1141" spans="1:5" ht="15">
      <c r="A1141" s="129"/>
      <c r="B1141" s="273"/>
      <c r="C1141" s="98"/>
      <c r="D1141" s="98"/>
      <c r="E1141" s="275"/>
    </row>
    <row r="1142" spans="1:5" ht="15">
      <c r="A1142" s="129"/>
      <c r="B1142" s="273"/>
      <c r="C1142" s="98"/>
      <c r="D1142" s="98"/>
      <c r="E1142" s="275"/>
    </row>
    <row r="1143" spans="1:5" ht="15">
      <c r="A1143" s="129"/>
      <c r="B1143" s="273"/>
      <c r="C1143" s="98"/>
      <c r="D1143" s="98"/>
      <c r="E1143" s="275"/>
    </row>
    <row r="1144" spans="1:5" ht="15">
      <c r="A1144" s="129"/>
      <c r="B1144" s="273"/>
      <c r="C1144" s="98"/>
      <c r="D1144" s="98"/>
      <c r="E1144" s="275"/>
    </row>
    <row r="1145" spans="1:5" ht="15">
      <c r="A1145" s="129"/>
      <c r="B1145" s="273"/>
      <c r="C1145" s="98"/>
      <c r="D1145" s="98"/>
      <c r="E1145" s="275"/>
    </row>
    <row r="1146" spans="1:5" ht="15">
      <c r="A1146" s="129"/>
      <c r="B1146" s="273"/>
      <c r="C1146" s="98"/>
      <c r="D1146" s="98"/>
      <c r="E1146" s="275"/>
    </row>
    <row r="1147" spans="1:5" ht="15">
      <c r="A1147" s="129"/>
      <c r="B1147" s="273"/>
      <c r="C1147" s="98"/>
      <c r="D1147" s="98"/>
      <c r="E1147" s="275"/>
    </row>
    <row r="1148" spans="1:5" ht="15">
      <c r="A1148" s="129"/>
      <c r="B1148" s="273"/>
      <c r="C1148" s="98"/>
      <c r="D1148" s="98"/>
      <c r="E1148" s="275"/>
    </row>
    <row r="1149" spans="1:5" ht="15">
      <c r="A1149" s="129"/>
      <c r="B1149" s="273"/>
      <c r="C1149" s="98"/>
      <c r="D1149" s="98"/>
      <c r="E1149" s="275"/>
    </row>
    <row r="1150" spans="1:5" ht="15">
      <c r="A1150" s="129"/>
      <c r="B1150" s="273"/>
      <c r="C1150" s="98"/>
      <c r="D1150" s="98"/>
      <c r="E1150" s="275"/>
    </row>
    <row r="1151" spans="1:5" ht="15">
      <c r="A1151" s="129"/>
      <c r="B1151" s="273"/>
      <c r="C1151" s="98"/>
      <c r="D1151" s="98"/>
      <c r="E1151" s="275"/>
    </row>
    <row r="1152" spans="1:5" ht="15">
      <c r="A1152" s="129"/>
      <c r="B1152" s="273"/>
      <c r="C1152" s="98"/>
      <c r="D1152" s="98"/>
      <c r="E1152" s="275"/>
    </row>
    <row r="1153" spans="1:5" ht="15">
      <c r="A1153" s="129"/>
      <c r="B1153" s="273"/>
      <c r="C1153" s="98"/>
      <c r="D1153" s="98"/>
      <c r="E1153" s="275"/>
    </row>
    <row r="1154" spans="1:5" ht="15">
      <c r="A1154" s="129"/>
      <c r="B1154" s="273"/>
      <c r="C1154" s="98"/>
      <c r="D1154" s="98"/>
      <c r="E1154" s="275"/>
    </row>
    <row r="1155" spans="1:5" ht="15">
      <c r="A1155" s="129"/>
      <c r="B1155" s="273"/>
      <c r="C1155" s="98"/>
      <c r="D1155" s="98"/>
      <c r="E1155" s="275"/>
    </row>
    <row r="1156" spans="1:5" ht="15">
      <c r="A1156" s="129"/>
      <c r="B1156" s="273"/>
      <c r="C1156" s="98"/>
      <c r="D1156" s="98"/>
      <c r="E1156" s="275"/>
    </row>
    <row r="1157" spans="1:5" ht="15">
      <c r="A1157" s="129"/>
      <c r="B1157" s="273"/>
      <c r="C1157" s="98"/>
      <c r="D1157" s="98"/>
      <c r="E1157" s="275"/>
    </row>
    <row r="1158" spans="1:5" ht="15">
      <c r="A1158" s="129"/>
      <c r="B1158" s="273"/>
      <c r="C1158" s="98"/>
      <c r="D1158" s="98"/>
      <c r="E1158" s="275"/>
    </row>
    <row r="1159" spans="1:5" ht="15">
      <c r="A1159" s="129"/>
      <c r="B1159" s="273"/>
      <c r="C1159" s="98"/>
      <c r="D1159" s="98"/>
      <c r="E1159" s="275"/>
    </row>
    <row r="1160" spans="1:5" ht="15">
      <c r="A1160" s="129"/>
      <c r="B1160" s="273"/>
      <c r="C1160" s="98"/>
      <c r="D1160" s="98"/>
      <c r="E1160" s="275"/>
    </row>
    <row r="1161" spans="1:5" ht="15">
      <c r="A1161" s="129"/>
      <c r="B1161" s="273"/>
      <c r="C1161" s="98"/>
      <c r="D1161" s="98"/>
      <c r="E1161" s="275"/>
    </row>
    <row r="1162" spans="1:5" ht="15">
      <c r="A1162" s="129"/>
      <c r="B1162" s="273"/>
      <c r="C1162" s="98"/>
      <c r="D1162" s="98"/>
      <c r="E1162" s="275"/>
    </row>
    <row r="1163" spans="1:5" ht="15">
      <c r="A1163" s="129"/>
      <c r="B1163" s="273"/>
      <c r="C1163" s="98"/>
      <c r="D1163" s="98"/>
      <c r="E1163" s="275"/>
    </row>
    <row r="1164" spans="1:5" ht="15">
      <c r="A1164" s="129"/>
      <c r="B1164" s="273"/>
      <c r="C1164" s="98"/>
      <c r="D1164" s="98"/>
      <c r="E1164" s="275"/>
    </row>
    <row r="1165" spans="1:5" ht="15">
      <c r="A1165" s="129"/>
      <c r="B1165" s="273"/>
      <c r="C1165" s="98"/>
      <c r="D1165" s="98"/>
      <c r="E1165" s="275"/>
    </row>
    <row r="1166" spans="1:5" ht="15">
      <c r="A1166" s="129"/>
      <c r="B1166" s="273"/>
      <c r="C1166" s="98"/>
      <c r="D1166" s="98"/>
      <c r="E1166" s="275"/>
    </row>
    <row r="1167" spans="1:5" ht="15">
      <c r="A1167" s="129"/>
      <c r="B1167" s="273"/>
      <c r="C1167" s="98"/>
      <c r="D1167" s="98"/>
      <c r="E1167" s="275"/>
    </row>
    <row r="1168" spans="1:5" ht="15">
      <c r="A1168" s="129"/>
      <c r="B1168" s="273"/>
      <c r="C1168" s="98"/>
      <c r="D1168" s="98"/>
      <c r="E1168" s="275"/>
    </row>
    <row r="1169" spans="1:5" ht="15">
      <c r="A1169" s="129"/>
      <c r="B1169" s="273"/>
      <c r="C1169" s="98"/>
      <c r="D1169" s="98"/>
      <c r="E1169" s="275"/>
    </row>
    <row r="1170" spans="1:5" ht="15">
      <c r="A1170" s="129"/>
      <c r="B1170" s="273"/>
      <c r="C1170" s="98"/>
      <c r="D1170" s="98"/>
      <c r="E1170" s="275"/>
    </row>
    <row r="1171" spans="1:5" ht="15">
      <c r="A1171" s="129"/>
      <c r="B1171" s="273"/>
      <c r="C1171" s="98"/>
      <c r="D1171" s="98"/>
      <c r="E1171" s="275"/>
    </row>
    <row r="1172" spans="1:5" ht="15">
      <c r="A1172" s="129"/>
      <c r="B1172" s="273"/>
      <c r="C1172" s="98"/>
      <c r="D1172" s="98"/>
      <c r="E1172" s="275"/>
    </row>
    <row r="1173" spans="1:5" ht="15">
      <c r="A1173" s="129"/>
      <c r="B1173" s="273"/>
      <c r="C1173" s="98"/>
      <c r="D1173" s="98"/>
      <c r="E1173" s="275"/>
    </row>
    <row r="1174" spans="1:5" ht="15">
      <c r="A1174" s="129"/>
      <c r="B1174" s="273"/>
      <c r="C1174" s="98"/>
      <c r="D1174" s="98"/>
      <c r="E1174" s="275"/>
    </row>
    <row r="1175" spans="1:5" ht="15">
      <c r="A1175" s="129"/>
      <c r="B1175" s="273"/>
      <c r="C1175" s="98"/>
      <c r="D1175" s="98"/>
      <c r="E1175" s="275"/>
    </row>
    <row r="1176" spans="1:5" ht="15">
      <c r="A1176" s="129"/>
      <c r="B1176" s="273"/>
      <c r="C1176" s="98"/>
      <c r="D1176" s="98"/>
      <c r="E1176" s="275"/>
    </row>
    <row r="1177" spans="1:5" ht="15">
      <c r="A1177" s="129"/>
      <c r="B1177" s="273"/>
      <c r="C1177" s="98"/>
      <c r="D1177" s="98"/>
      <c r="E1177" s="275"/>
    </row>
    <row r="1178" spans="1:5" ht="15">
      <c r="A1178" s="129"/>
      <c r="B1178" s="273"/>
      <c r="C1178" s="98"/>
      <c r="D1178" s="98"/>
      <c r="E1178" s="275"/>
    </row>
    <row r="1179" spans="1:5" ht="15">
      <c r="A1179" s="129"/>
      <c r="B1179" s="273"/>
      <c r="C1179" s="98"/>
      <c r="D1179" s="98"/>
      <c r="E1179" s="275"/>
    </row>
    <row r="1180" spans="1:5" ht="15">
      <c r="A1180" s="129"/>
      <c r="B1180" s="273"/>
      <c r="C1180" s="98"/>
      <c r="D1180" s="98"/>
      <c r="E1180" s="275"/>
    </row>
    <row r="1181" spans="1:5" ht="15">
      <c r="A1181" s="129"/>
      <c r="B1181" s="273"/>
      <c r="C1181" s="98"/>
      <c r="D1181" s="98"/>
      <c r="E1181" s="275"/>
    </row>
    <row r="1182" spans="1:5" ht="15">
      <c r="A1182" s="129"/>
      <c r="B1182" s="273"/>
      <c r="C1182" s="98"/>
      <c r="D1182" s="98"/>
      <c r="E1182" s="275"/>
    </row>
    <row r="1183" spans="1:5" ht="15">
      <c r="A1183" s="129"/>
      <c r="B1183" s="273"/>
      <c r="C1183" s="98"/>
      <c r="D1183" s="98"/>
      <c r="E1183" s="275"/>
    </row>
    <row r="1184" spans="1:5" ht="15">
      <c r="A1184" s="129"/>
      <c r="B1184" s="273"/>
      <c r="C1184" s="98"/>
      <c r="D1184" s="98"/>
      <c r="E1184" s="275"/>
    </row>
    <row r="1185" spans="1:5" ht="15">
      <c r="A1185" s="129"/>
      <c r="B1185" s="273"/>
      <c r="C1185" s="98"/>
      <c r="D1185" s="98"/>
      <c r="E1185" s="275"/>
    </row>
    <row r="1186" spans="1:5" ht="15">
      <c r="A1186" s="129"/>
      <c r="B1186" s="273"/>
      <c r="C1186" s="98"/>
      <c r="D1186" s="98"/>
      <c r="E1186" s="275"/>
    </row>
    <row r="1187" spans="1:5" ht="15">
      <c r="A1187" s="129"/>
      <c r="B1187" s="273"/>
      <c r="C1187" s="98"/>
      <c r="D1187" s="98"/>
      <c r="E1187" s="275"/>
    </row>
    <row r="1188" spans="1:5" ht="15">
      <c r="A1188" s="129"/>
      <c r="B1188" s="273"/>
      <c r="C1188" s="98"/>
      <c r="D1188" s="98"/>
      <c r="E1188" s="275"/>
    </row>
    <row r="1189" spans="1:5" ht="15">
      <c r="A1189" s="129"/>
      <c r="B1189" s="273"/>
      <c r="C1189" s="98"/>
      <c r="D1189" s="98"/>
      <c r="E1189" s="275"/>
    </row>
    <row r="1190" spans="1:5" ht="15">
      <c r="A1190" s="129"/>
      <c r="B1190" s="273"/>
      <c r="C1190" s="98"/>
      <c r="D1190" s="98"/>
      <c r="E1190" s="275"/>
    </row>
    <row r="1191" spans="1:5" ht="15">
      <c r="A1191" s="129"/>
      <c r="B1191" s="273"/>
      <c r="C1191" s="98"/>
      <c r="D1191" s="98"/>
      <c r="E1191" s="275"/>
    </row>
    <row r="1192" spans="1:5" ht="15">
      <c r="A1192" s="129"/>
      <c r="B1192" s="273"/>
      <c r="C1192" s="98"/>
      <c r="D1192" s="98"/>
      <c r="E1192" s="275"/>
    </row>
    <row r="1193" spans="1:5" ht="15">
      <c r="A1193" s="129"/>
      <c r="B1193" s="273"/>
      <c r="C1193" s="98"/>
      <c r="D1193" s="98"/>
      <c r="E1193" s="275"/>
    </row>
    <row r="1194" spans="1:5" ht="15">
      <c r="A1194" s="129"/>
      <c r="B1194" s="273"/>
      <c r="C1194" s="98"/>
      <c r="D1194" s="98"/>
      <c r="E1194" s="275"/>
    </row>
    <row r="1195" spans="1:5" ht="15">
      <c r="A1195" s="129"/>
      <c r="B1195" s="273"/>
      <c r="C1195" s="98"/>
      <c r="D1195" s="98"/>
      <c r="E1195" s="275"/>
    </row>
    <row r="1196" spans="1:5" ht="15">
      <c r="A1196" s="129"/>
      <c r="B1196" s="273"/>
      <c r="C1196" s="98"/>
      <c r="D1196" s="98"/>
      <c r="E1196" s="275"/>
    </row>
    <row r="1197" spans="1:5" ht="15">
      <c r="A1197" s="129"/>
      <c r="B1197" s="273"/>
      <c r="C1197" s="98"/>
      <c r="D1197" s="98"/>
      <c r="E1197" s="275"/>
    </row>
    <row r="1198" spans="1:5" ht="15">
      <c r="A1198" s="129"/>
      <c r="B1198" s="273"/>
      <c r="C1198" s="98"/>
      <c r="D1198" s="98"/>
      <c r="E1198" s="275"/>
    </row>
    <row r="1199" spans="1:5" ht="15">
      <c r="A1199" s="129"/>
      <c r="B1199" s="273"/>
      <c r="C1199" s="98"/>
      <c r="D1199" s="98"/>
      <c r="E1199" s="275"/>
    </row>
    <row r="1200" spans="1:5" ht="15">
      <c r="A1200" s="129"/>
      <c r="B1200" s="273"/>
      <c r="C1200" s="98"/>
      <c r="D1200" s="98"/>
      <c r="E1200" s="275"/>
    </row>
    <row r="1201" spans="1:5" ht="15">
      <c r="A1201" s="129"/>
      <c r="B1201" s="273"/>
      <c r="C1201" s="98"/>
      <c r="D1201" s="98"/>
      <c r="E1201" s="275"/>
    </row>
    <row r="1202" spans="1:5" ht="15">
      <c r="A1202" s="129"/>
      <c r="B1202" s="273"/>
      <c r="C1202" s="98"/>
      <c r="D1202" s="98"/>
      <c r="E1202" s="275"/>
    </row>
    <row r="1203" spans="1:5" ht="15">
      <c r="A1203" s="129"/>
      <c r="B1203" s="273"/>
      <c r="C1203" s="98"/>
      <c r="D1203" s="98"/>
      <c r="E1203" s="275"/>
    </row>
    <row r="1204" spans="1:5" ht="15">
      <c r="A1204" s="129"/>
      <c r="B1204" s="273"/>
      <c r="C1204" s="98"/>
      <c r="D1204" s="98"/>
      <c r="E1204" s="275"/>
    </row>
    <row r="1205" spans="1:5" ht="15">
      <c r="A1205" s="129"/>
      <c r="B1205" s="273"/>
      <c r="C1205" s="98"/>
      <c r="D1205" s="98"/>
      <c r="E1205" s="275"/>
    </row>
    <row r="1206" spans="1:5" ht="15">
      <c r="A1206" s="129"/>
      <c r="B1206" s="273"/>
      <c r="C1206" s="98"/>
      <c r="D1206" s="98"/>
      <c r="E1206" s="275"/>
    </row>
    <row r="1207" spans="1:5" ht="15">
      <c r="A1207" s="129"/>
      <c r="B1207" s="273"/>
      <c r="C1207" s="98"/>
      <c r="D1207" s="98"/>
      <c r="E1207" s="275"/>
    </row>
    <row r="1208" spans="1:5" ht="15">
      <c r="A1208" s="129"/>
      <c r="B1208" s="273"/>
      <c r="C1208" s="98"/>
      <c r="D1208" s="98"/>
      <c r="E1208" s="275"/>
    </row>
    <row r="1209" spans="1:5" ht="15">
      <c r="A1209" s="129"/>
      <c r="B1209" s="273"/>
      <c r="C1209" s="98"/>
      <c r="D1209" s="98"/>
      <c r="E1209" s="275"/>
    </row>
    <row r="1210" spans="1:5" ht="15">
      <c r="A1210" s="129"/>
      <c r="B1210" s="273"/>
      <c r="C1210" s="98"/>
      <c r="D1210" s="98"/>
      <c r="E1210" s="275"/>
    </row>
    <row r="1211" spans="1:5" ht="15">
      <c r="A1211" s="129"/>
      <c r="B1211" s="273"/>
      <c r="C1211" s="98"/>
      <c r="D1211" s="98"/>
      <c r="E1211" s="275"/>
    </row>
    <row r="1212" spans="1:5" ht="15">
      <c r="A1212" s="129"/>
      <c r="B1212" s="273"/>
      <c r="C1212" s="98"/>
      <c r="D1212" s="98"/>
      <c r="E1212" s="275"/>
    </row>
    <row r="1213" spans="1:5" ht="15">
      <c r="A1213" s="129"/>
      <c r="B1213" s="273"/>
      <c r="C1213" s="98"/>
      <c r="D1213" s="98"/>
      <c r="E1213" s="275"/>
    </row>
    <row r="1214" spans="1:5" ht="15">
      <c r="A1214" s="129"/>
      <c r="B1214" s="273"/>
      <c r="C1214" s="98"/>
      <c r="D1214" s="98"/>
      <c r="E1214" s="275"/>
    </row>
    <row r="1215" spans="1:5" ht="15">
      <c r="A1215" s="129"/>
      <c r="B1215" s="273"/>
      <c r="C1215" s="98"/>
      <c r="D1215" s="98"/>
      <c r="E1215" s="275"/>
    </row>
    <row r="1216" spans="1:5" ht="15">
      <c r="A1216" s="129"/>
      <c r="B1216" s="273"/>
      <c r="C1216" s="98"/>
      <c r="D1216" s="98"/>
      <c r="E1216" s="275"/>
    </row>
    <row r="1217" spans="1:5" ht="15">
      <c r="A1217" s="129"/>
      <c r="B1217" s="273"/>
      <c r="C1217" s="98"/>
      <c r="D1217" s="98"/>
      <c r="E1217" s="275"/>
    </row>
    <row r="1218" spans="1:5" ht="15">
      <c r="A1218" s="129"/>
      <c r="B1218" s="273"/>
      <c r="C1218" s="98"/>
      <c r="D1218" s="98"/>
      <c r="E1218" s="275"/>
    </row>
    <row r="1219" spans="1:5" ht="15">
      <c r="A1219" s="129"/>
      <c r="B1219" s="273"/>
      <c r="C1219" s="98"/>
      <c r="D1219" s="98"/>
      <c r="E1219" s="275"/>
    </row>
    <row r="1220" spans="1:5" ht="15">
      <c r="A1220" s="129"/>
      <c r="B1220" s="273"/>
      <c r="C1220" s="98"/>
      <c r="D1220" s="98"/>
      <c r="E1220" s="275"/>
    </row>
    <row r="1221" spans="1:5" ht="15">
      <c r="A1221" s="129"/>
      <c r="B1221" s="273"/>
      <c r="C1221" s="98"/>
      <c r="D1221" s="98"/>
      <c r="E1221" s="275"/>
    </row>
    <row r="1222" spans="1:5" ht="15">
      <c r="A1222" s="129"/>
      <c r="B1222" s="273"/>
      <c r="C1222" s="98"/>
      <c r="D1222" s="98"/>
      <c r="E1222" s="275"/>
    </row>
    <row r="1223" spans="1:5" ht="15">
      <c r="A1223" s="129"/>
      <c r="B1223" s="273"/>
      <c r="C1223" s="98"/>
      <c r="D1223" s="98"/>
      <c r="E1223" s="275"/>
    </row>
    <row r="1224" spans="1:5" ht="15">
      <c r="A1224" s="129"/>
      <c r="B1224" s="273"/>
      <c r="C1224" s="98"/>
      <c r="D1224" s="98"/>
      <c r="E1224" s="275"/>
    </row>
    <row r="1225" spans="1:5" ht="15">
      <c r="A1225" s="129"/>
      <c r="B1225" s="273"/>
      <c r="C1225" s="98"/>
      <c r="D1225" s="98"/>
      <c r="E1225" s="275"/>
    </row>
    <row r="1226" spans="1:5" ht="15">
      <c r="A1226" s="129"/>
      <c r="B1226" s="273"/>
      <c r="C1226" s="98"/>
      <c r="D1226" s="98"/>
      <c r="E1226" s="275"/>
    </row>
    <row r="1227" spans="1:5" ht="15">
      <c r="A1227" s="129"/>
      <c r="B1227" s="273"/>
      <c r="C1227" s="98"/>
      <c r="D1227" s="98"/>
      <c r="E1227" s="275"/>
    </row>
    <row r="1228" spans="1:5" ht="15">
      <c r="A1228" s="129"/>
      <c r="B1228" s="273"/>
      <c r="C1228" s="98"/>
      <c r="D1228" s="98"/>
      <c r="E1228" s="275"/>
    </row>
    <row r="1229" spans="1:5" ht="15">
      <c r="A1229" s="129"/>
      <c r="B1229" s="273"/>
      <c r="C1229" s="98"/>
      <c r="D1229" s="98"/>
      <c r="E1229" s="275"/>
    </row>
    <row r="1230" spans="1:5" ht="15">
      <c r="A1230" s="129"/>
      <c r="B1230" s="273"/>
      <c r="C1230" s="98"/>
      <c r="D1230" s="98"/>
      <c r="E1230" s="275"/>
    </row>
    <row r="1231" spans="1:5" ht="15">
      <c r="A1231" s="129"/>
      <c r="B1231" s="273"/>
      <c r="C1231" s="98"/>
      <c r="D1231" s="98"/>
      <c r="E1231" s="275"/>
    </row>
    <row r="1232" spans="1:5" ht="15">
      <c r="A1232" s="129"/>
      <c r="B1232" s="273"/>
      <c r="C1232" s="98"/>
      <c r="D1232" s="98"/>
      <c r="E1232" s="275"/>
    </row>
    <row r="1233" spans="1:5" ht="15">
      <c r="A1233" s="129"/>
      <c r="B1233" s="273"/>
      <c r="C1233" s="98"/>
      <c r="D1233" s="98"/>
      <c r="E1233" s="275"/>
    </row>
    <row r="1234" spans="1:5" ht="15">
      <c r="A1234" s="129"/>
      <c r="B1234" s="273"/>
      <c r="C1234" s="98"/>
      <c r="D1234" s="98"/>
      <c r="E1234" s="275"/>
    </row>
    <row r="1235" spans="1:5" ht="15">
      <c r="A1235" s="129"/>
      <c r="B1235" s="273"/>
      <c r="C1235" s="98"/>
      <c r="D1235" s="98"/>
      <c r="E1235" s="275"/>
    </row>
    <row r="1236" spans="1:5" ht="15">
      <c r="A1236" s="129"/>
      <c r="B1236" s="273"/>
      <c r="C1236" s="98"/>
      <c r="D1236" s="98"/>
      <c r="E1236" s="275"/>
    </row>
    <row r="1237" spans="1:5" ht="15">
      <c r="A1237" s="129"/>
      <c r="B1237" s="273"/>
      <c r="C1237" s="98"/>
      <c r="D1237" s="98"/>
      <c r="E1237" s="275"/>
    </row>
    <row r="1238" spans="1:5" ht="15">
      <c r="A1238" s="129"/>
      <c r="B1238" s="273"/>
      <c r="C1238" s="98"/>
      <c r="D1238" s="98"/>
      <c r="E1238" s="275"/>
    </row>
    <row r="1239" spans="1:5" ht="15">
      <c r="A1239" s="129"/>
      <c r="B1239" s="273"/>
      <c r="C1239" s="98"/>
      <c r="D1239" s="98"/>
      <c r="E1239" s="275"/>
    </row>
    <row r="1240" spans="1:5" ht="15">
      <c r="A1240" s="129"/>
      <c r="B1240" s="273"/>
      <c r="C1240" s="98"/>
      <c r="D1240" s="98"/>
      <c r="E1240" s="275"/>
    </row>
    <row r="1241" spans="1:5" ht="15">
      <c r="A1241" s="129"/>
      <c r="B1241" s="273"/>
      <c r="C1241" s="98"/>
      <c r="D1241" s="98"/>
      <c r="E1241" s="275"/>
    </row>
    <row r="1242" spans="1:5" ht="15">
      <c r="A1242" s="129"/>
      <c r="B1242" s="273"/>
      <c r="C1242" s="98"/>
      <c r="D1242" s="98"/>
      <c r="E1242" s="275"/>
    </row>
    <row r="1243" spans="1:5" ht="15">
      <c r="A1243" s="129"/>
      <c r="B1243" s="273"/>
      <c r="C1243" s="98"/>
      <c r="D1243" s="98"/>
      <c r="E1243" s="275"/>
    </row>
    <row r="1244" spans="1:5" ht="15">
      <c r="A1244" s="129"/>
      <c r="B1244" s="273"/>
      <c r="C1244" s="98"/>
      <c r="D1244" s="98"/>
      <c r="E1244" s="275"/>
    </row>
    <row r="1245" spans="1:5" ht="15">
      <c r="A1245" s="129"/>
      <c r="B1245" s="273"/>
      <c r="C1245" s="98"/>
      <c r="D1245" s="98"/>
      <c r="E1245" s="275"/>
    </row>
    <row r="1246" spans="1:5" ht="15">
      <c r="A1246" s="129"/>
      <c r="B1246" s="273"/>
      <c r="C1246" s="98"/>
      <c r="D1246" s="98"/>
      <c r="E1246" s="275"/>
    </row>
    <row r="1247" spans="1:5" ht="15">
      <c r="A1247" s="129"/>
      <c r="B1247" s="273"/>
      <c r="C1247" s="98"/>
      <c r="D1247" s="98"/>
      <c r="E1247" s="275"/>
    </row>
    <row r="1248" spans="1:5" ht="15">
      <c r="A1248" s="129"/>
      <c r="B1248" s="273"/>
      <c r="C1248" s="98"/>
      <c r="D1248" s="98"/>
      <c r="E1248" s="275"/>
    </row>
    <row r="1249" spans="1:5" ht="15">
      <c r="A1249" s="129"/>
      <c r="B1249" s="273"/>
      <c r="C1249" s="98"/>
      <c r="D1249" s="98"/>
      <c r="E1249" s="275"/>
    </row>
    <row r="1250" spans="1:5" ht="15">
      <c r="A1250" s="129"/>
      <c r="B1250" s="273"/>
      <c r="C1250" s="98"/>
      <c r="D1250" s="98"/>
      <c r="E1250" s="275"/>
    </row>
    <row r="1251" spans="1:5" ht="15">
      <c r="A1251" s="129"/>
      <c r="B1251" s="273"/>
      <c r="C1251" s="98"/>
      <c r="D1251" s="98"/>
      <c r="E1251" s="275"/>
    </row>
    <row r="1252" spans="1:5" ht="15">
      <c r="A1252" s="129"/>
      <c r="B1252" s="273"/>
      <c r="C1252" s="98"/>
      <c r="D1252" s="98"/>
      <c r="E1252" s="275"/>
    </row>
    <row r="1253" spans="1:5" ht="15">
      <c r="A1253" s="129"/>
      <c r="B1253" s="273"/>
      <c r="C1253" s="98"/>
      <c r="D1253" s="98"/>
      <c r="E1253" s="275"/>
    </row>
    <row r="1254" spans="1:5" ht="15">
      <c r="A1254" s="129"/>
      <c r="B1254" s="273"/>
      <c r="C1254" s="98"/>
      <c r="D1254" s="98"/>
      <c r="E1254" s="275"/>
    </row>
    <row r="1255" spans="1:5" ht="15">
      <c r="A1255" s="129"/>
      <c r="B1255" s="273"/>
      <c r="C1255" s="98"/>
      <c r="D1255" s="98"/>
      <c r="E1255" s="275"/>
    </row>
    <row r="1256" spans="1:5" ht="15">
      <c r="A1256" s="129"/>
      <c r="B1256" s="273"/>
      <c r="C1256" s="98"/>
      <c r="D1256" s="98"/>
      <c r="E1256" s="275"/>
    </row>
    <row r="1257" spans="1:5" ht="15">
      <c r="A1257" s="129"/>
      <c r="B1257" s="273"/>
      <c r="C1257" s="98"/>
      <c r="D1257" s="98"/>
      <c r="E1257" s="275"/>
    </row>
    <row r="1258" spans="1:5" ht="15">
      <c r="A1258" s="129"/>
      <c r="B1258" s="273"/>
      <c r="C1258" s="98"/>
      <c r="D1258" s="98"/>
      <c r="E1258" s="275"/>
    </row>
    <row r="1259" spans="1:5" ht="15">
      <c r="A1259" s="129"/>
      <c r="B1259" s="273"/>
      <c r="C1259" s="98"/>
      <c r="D1259" s="98"/>
      <c r="E1259" s="275"/>
    </row>
    <row r="1260" spans="1:5" ht="15">
      <c r="A1260" s="129"/>
      <c r="B1260" s="273"/>
      <c r="C1260" s="98"/>
      <c r="D1260" s="98"/>
      <c r="E1260" s="275"/>
    </row>
    <row r="1261" spans="1:5" ht="15">
      <c r="A1261" s="129"/>
      <c r="B1261" s="273"/>
      <c r="C1261" s="98"/>
      <c r="D1261" s="98"/>
      <c r="E1261" s="275"/>
    </row>
    <row r="1262" spans="1:5" ht="15">
      <c r="A1262" s="129"/>
      <c r="B1262" s="273"/>
      <c r="C1262" s="98"/>
      <c r="D1262" s="98"/>
      <c r="E1262" s="275"/>
    </row>
    <row r="1263" spans="1:5" ht="15">
      <c r="A1263" s="129"/>
      <c r="B1263" s="273"/>
      <c r="C1263" s="98"/>
      <c r="D1263" s="98"/>
      <c r="E1263" s="275"/>
    </row>
    <row r="1264" spans="1:5" ht="15">
      <c r="A1264" s="129"/>
      <c r="B1264" s="273"/>
      <c r="C1264" s="98"/>
      <c r="D1264" s="98"/>
      <c r="E1264" s="275"/>
    </row>
    <row r="1265" spans="1:5" ht="15">
      <c r="A1265" s="129"/>
      <c r="B1265" s="273"/>
      <c r="C1265" s="98"/>
      <c r="D1265" s="98"/>
      <c r="E1265" s="275"/>
    </row>
    <row r="1266" spans="1:5" ht="15">
      <c r="A1266" s="129"/>
      <c r="B1266" s="273"/>
      <c r="C1266" s="98"/>
      <c r="D1266" s="98"/>
      <c r="E1266" s="275"/>
    </row>
    <row r="1267" spans="1:5" ht="15">
      <c r="A1267" s="129"/>
      <c r="B1267" s="273"/>
      <c r="C1267" s="98"/>
      <c r="D1267" s="98"/>
      <c r="E1267" s="275"/>
    </row>
    <row r="1268" spans="1:5" ht="15">
      <c r="A1268" s="129"/>
      <c r="B1268" s="273"/>
      <c r="C1268" s="98"/>
      <c r="D1268" s="98"/>
      <c r="E1268" s="275"/>
    </row>
    <row r="1269" spans="1:5" ht="15">
      <c r="A1269" s="129"/>
      <c r="B1269" s="273"/>
      <c r="C1269" s="98"/>
      <c r="D1269" s="98"/>
      <c r="E1269" s="275"/>
    </row>
    <row r="1270" spans="1:5" ht="15">
      <c r="A1270" s="129"/>
      <c r="B1270" s="273"/>
      <c r="C1270" s="98"/>
      <c r="D1270" s="98"/>
      <c r="E1270" s="275"/>
    </row>
    <row r="1271" spans="1:5" ht="15">
      <c r="A1271" s="129"/>
      <c r="B1271" s="273"/>
      <c r="C1271" s="98"/>
      <c r="D1271" s="98"/>
      <c r="E1271" s="275"/>
    </row>
    <row r="1272" spans="1:5" ht="15">
      <c r="A1272" s="129"/>
      <c r="B1272" s="273"/>
      <c r="C1272" s="98"/>
      <c r="D1272" s="98"/>
      <c r="E1272" s="275"/>
    </row>
    <row r="1273" spans="1:5" ht="15">
      <c r="A1273" s="129"/>
      <c r="B1273" s="273"/>
      <c r="C1273" s="98"/>
      <c r="D1273" s="98"/>
      <c r="E1273" s="275"/>
    </row>
    <row r="1274" spans="1:5" ht="15">
      <c r="A1274" s="129"/>
      <c r="B1274" s="273"/>
      <c r="C1274" s="98"/>
      <c r="D1274" s="98"/>
      <c r="E1274" s="275"/>
    </row>
    <row r="1275" spans="1:5" ht="15">
      <c r="A1275" s="129"/>
      <c r="B1275" s="273"/>
      <c r="C1275" s="98"/>
      <c r="D1275" s="98"/>
      <c r="E1275" s="275"/>
    </row>
    <row r="1276" spans="1:5" ht="15">
      <c r="A1276" s="129"/>
      <c r="B1276" s="273"/>
      <c r="C1276" s="98"/>
      <c r="D1276" s="98"/>
      <c r="E1276" s="275"/>
    </row>
    <row r="1277" spans="1:5" ht="15">
      <c r="A1277" s="129"/>
      <c r="B1277" s="273"/>
      <c r="C1277" s="98"/>
      <c r="D1277" s="98"/>
      <c r="E1277" s="275"/>
    </row>
    <row r="1278" spans="1:5" ht="15">
      <c r="A1278" s="129"/>
      <c r="B1278" s="273"/>
      <c r="C1278" s="98"/>
      <c r="D1278" s="98"/>
      <c r="E1278" s="275"/>
    </row>
    <row r="1279" spans="1:5" ht="15">
      <c r="A1279" s="129"/>
      <c r="B1279" s="273"/>
      <c r="C1279" s="98"/>
      <c r="D1279" s="98"/>
      <c r="E1279" s="275"/>
    </row>
    <row r="1280" spans="1:5" ht="15">
      <c r="A1280" s="129"/>
      <c r="B1280" s="273"/>
      <c r="C1280" s="98"/>
      <c r="D1280" s="98"/>
      <c r="E1280" s="275"/>
    </row>
    <row r="1281" spans="1:5" ht="15">
      <c r="A1281" s="129"/>
      <c r="B1281" s="273"/>
      <c r="C1281" s="98"/>
      <c r="D1281" s="98"/>
      <c r="E1281" s="275"/>
    </row>
    <row r="1282" spans="1:5" ht="15">
      <c r="A1282" s="129"/>
      <c r="B1282" s="273"/>
      <c r="C1282" s="98"/>
      <c r="D1282" s="98"/>
      <c r="E1282" s="275"/>
    </row>
    <row r="1283" spans="1:5" ht="15">
      <c r="A1283" s="129"/>
      <c r="B1283" s="273"/>
      <c r="C1283" s="98"/>
      <c r="D1283" s="98"/>
      <c r="E1283" s="275"/>
    </row>
    <row r="1284" spans="1:5" ht="15">
      <c r="A1284" s="129"/>
      <c r="B1284" s="273"/>
      <c r="C1284" s="98"/>
      <c r="D1284" s="98"/>
      <c r="E1284" s="275"/>
    </row>
    <row r="1285" spans="1:5" ht="15">
      <c r="A1285" s="129"/>
      <c r="B1285" s="273"/>
      <c r="C1285" s="98"/>
      <c r="D1285" s="98"/>
      <c r="E1285" s="275"/>
    </row>
    <row r="1286" spans="1:5" ht="15">
      <c r="A1286" s="129"/>
      <c r="B1286" s="273"/>
      <c r="C1286" s="98"/>
      <c r="D1286" s="98"/>
      <c r="E1286" s="275"/>
    </row>
    <row r="1287" spans="1:5" ht="15">
      <c r="A1287" s="129"/>
      <c r="B1287" s="273"/>
      <c r="C1287" s="98"/>
      <c r="D1287" s="98"/>
      <c r="E1287" s="275"/>
    </row>
    <row r="1288" spans="1:5" ht="15">
      <c r="A1288" s="129"/>
      <c r="B1288" s="273"/>
      <c r="C1288" s="98"/>
      <c r="D1288" s="98"/>
      <c r="E1288" s="275"/>
    </row>
    <row r="1289" spans="1:5" ht="15">
      <c r="A1289" s="129"/>
      <c r="B1289" s="273"/>
      <c r="C1289" s="98"/>
      <c r="D1289" s="98"/>
      <c r="E1289" s="275"/>
    </row>
    <row r="1290" spans="1:5" ht="15">
      <c r="A1290" s="129"/>
      <c r="B1290" s="273"/>
      <c r="C1290" s="98"/>
      <c r="D1290" s="98"/>
      <c r="E1290" s="275"/>
    </row>
    <row r="1291" spans="1:5" ht="15">
      <c r="A1291" s="129"/>
      <c r="B1291" s="273"/>
      <c r="C1291" s="98"/>
      <c r="D1291" s="98"/>
      <c r="E1291" s="275"/>
    </row>
    <row r="1292" spans="1:5" ht="15">
      <c r="A1292" s="129"/>
      <c r="B1292" s="273"/>
      <c r="C1292" s="98"/>
      <c r="D1292" s="98"/>
      <c r="E1292" s="275"/>
    </row>
    <row r="1293" spans="1:5" ht="15">
      <c r="A1293" s="129"/>
      <c r="B1293" s="273"/>
      <c r="C1293" s="98"/>
      <c r="D1293" s="98"/>
      <c r="E1293" s="275"/>
    </row>
    <row r="1294" spans="1:5" ht="15">
      <c r="A1294" s="129"/>
      <c r="B1294" s="273"/>
      <c r="C1294" s="98"/>
      <c r="D1294" s="98"/>
      <c r="E1294" s="275"/>
    </row>
    <row r="1295" spans="1:5" ht="15">
      <c r="A1295" s="129"/>
      <c r="B1295" s="273"/>
      <c r="C1295" s="98"/>
      <c r="D1295" s="98"/>
      <c r="E1295" s="275"/>
    </row>
    <row r="1296" spans="1:5" ht="15">
      <c r="A1296" s="129"/>
      <c r="B1296" s="273"/>
      <c r="C1296" s="98"/>
      <c r="D1296" s="98"/>
      <c r="E1296" s="275"/>
    </row>
    <row r="1297" spans="1:5" ht="15">
      <c r="A1297" s="129"/>
      <c r="B1297" s="273"/>
      <c r="C1297" s="98"/>
      <c r="D1297" s="98"/>
      <c r="E1297" s="275"/>
    </row>
    <row r="1298" spans="1:5" ht="15">
      <c r="A1298" s="129"/>
      <c r="B1298" s="273"/>
      <c r="C1298" s="98"/>
      <c r="D1298" s="98"/>
      <c r="E1298" s="275"/>
    </row>
    <row r="1299" spans="1:5" ht="15">
      <c r="A1299" s="129"/>
      <c r="B1299" s="273"/>
      <c r="C1299" s="98"/>
      <c r="D1299" s="98"/>
      <c r="E1299" s="275"/>
    </row>
    <row r="1300" spans="1:5" ht="15">
      <c r="A1300" s="129"/>
      <c r="B1300" s="273"/>
      <c r="C1300" s="98"/>
      <c r="D1300" s="98"/>
      <c r="E1300" s="275"/>
    </row>
    <row r="1301" spans="1:5" ht="15">
      <c r="A1301" s="129"/>
      <c r="B1301" s="273"/>
      <c r="C1301" s="98"/>
      <c r="D1301" s="98"/>
      <c r="E1301" s="275"/>
    </row>
    <row r="1302" spans="1:5" ht="15">
      <c r="A1302" s="129"/>
      <c r="B1302" s="273"/>
      <c r="C1302" s="98"/>
      <c r="D1302" s="98"/>
      <c r="E1302" s="275"/>
    </row>
    <row r="1303" spans="1:5" ht="15">
      <c r="A1303" s="129"/>
      <c r="B1303" s="273"/>
      <c r="C1303" s="98"/>
      <c r="D1303" s="98"/>
      <c r="E1303" s="275"/>
    </row>
    <row r="1304" spans="1:5" ht="15">
      <c r="A1304" s="129"/>
      <c r="B1304" s="273"/>
      <c r="C1304" s="98"/>
      <c r="D1304" s="98"/>
      <c r="E1304" s="275"/>
    </row>
    <row r="1305" spans="1:5" ht="15">
      <c r="A1305" s="129"/>
      <c r="B1305" s="273"/>
      <c r="C1305" s="98"/>
      <c r="D1305" s="98"/>
      <c r="E1305" s="275"/>
    </row>
    <row r="1306" spans="1:5" ht="15">
      <c r="A1306" s="129"/>
      <c r="B1306" s="273"/>
      <c r="C1306" s="98"/>
      <c r="D1306" s="98"/>
      <c r="E1306" s="275"/>
    </row>
    <row r="1307" spans="1:5" ht="15">
      <c r="A1307" s="129"/>
      <c r="B1307" s="273"/>
      <c r="C1307" s="98"/>
      <c r="D1307" s="98"/>
      <c r="E1307" s="275"/>
    </row>
    <row r="1308" spans="1:5" ht="15">
      <c r="A1308" s="129"/>
      <c r="B1308" s="273"/>
      <c r="C1308" s="98"/>
      <c r="D1308" s="98"/>
      <c r="E1308" s="275"/>
    </row>
    <row r="1309" spans="1:5" ht="15">
      <c r="A1309" s="129"/>
      <c r="B1309" s="273"/>
      <c r="C1309" s="98"/>
      <c r="D1309" s="98"/>
      <c r="E1309" s="275"/>
    </row>
    <row r="1310" spans="1:5" ht="15">
      <c r="A1310" s="129"/>
      <c r="B1310" s="273"/>
      <c r="C1310" s="98"/>
      <c r="D1310" s="98"/>
      <c r="E1310" s="275"/>
    </row>
    <row r="1311" spans="1:5" ht="15">
      <c r="A1311" s="129"/>
      <c r="B1311" s="273"/>
      <c r="C1311" s="98"/>
      <c r="D1311" s="98"/>
      <c r="E1311" s="275"/>
    </row>
    <row r="1312" spans="1:5" ht="15">
      <c r="A1312" s="129"/>
      <c r="B1312" s="273"/>
      <c r="C1312" s="98"/>
      <c r="D1312" s="98"/>
      <c r="E1312" s="275"/>
    </row>
    <row r="1313" spans="1:5" ht="15">
      <c r="A1313" s="129"/>
      <c r="B1313" s="273"/>
      <c r="C1313" s="98"/>
      <c r="D1313" s="98"/>
      <c r="E1313" s="275"/>
    </row>
    <row r="1314" spans="1:5" ht="15">
      <c r="A1314" s="129"/>
      <c r="B1314" s="273"/>
      <c r="C1314" s="98"/>
      <c r="D1314" s="98"/>
      <c r="E1314" s="275"/>
    </row>
    <row r="1315" spans="1:5" ht="15">
      <c r="A1315" s="129"/>
      <c r="B1315" s="273"/>
      <c r="C1315" s="98"/>
      <c r="D1315" s="98"/>
      <c r="E1315" s="275"/>
    </row>
    <row r="1316" spans="1:5" ht="15">
      <c r="A1316" s="129"/>
      <c r="B1316" s="273"/>
      <c r="C1316" s="98"/>
      <c r="D1316" s="98"/>
      <c r="E1316" s="275"/>
    </row>
    <row r="1317" spans="1:5" ht="15">
      <c r="A1317" s="129"/>
      <c r="B1317" s="273"/>
      <c r="C1317" s="98"/>
      <c r="D1317" s="98"/>
      <c r="E1317" s="275"/>
    </row>
    <row r="1318" spans="1:5" ht="15">
      <c r="A1318" s="129"/>
      <c r="B1318" s="273"/>
      <c r="C1318" s="98"/>
      <c r="D1318" s="98"/>
      <c r="E1318" s="275"/>
    </row>
    <row r="1319" spans="1:5" ht="15">
      <c r="A1319" s="129"/>
      <c r="B1319" s="273"/>
      <c r="C1319" s="98"/>
      <c r="D1319" s="98"/>
      <c r="E1319" s="275"/>
    </row>
    <row r="1320" spans="1:5" ht="15">
      <c r="A1320" s="129"/>
      <c r="B1320" s="273"/>
      <c r="C1320" s="98"/>
      <c r="D1320" s="98"/>
      <c r="E1320" s="275"/>
    </row>
    <row r="1321" spans="1:5" ht="15">
      <c r="A1321" s="129"/>
      <c r="B1321" s="273"/>
      <c r="C1321" s="98"/>
      <c r="D1321" s="98"/>
      <c r="E1321" s="275"/>
    </row>
    <row r="1322" spans="1:5" ht="15">
      <c r="A1322" s="129"/>
      <c r="B1322" s="273"/>
      <c r="C1322" s="98"/>
      <c r="D1322" s="98"/>
      <c r="E1322" s="275"/>
    </row>
    <row r="1323" spans="1:5" ht="15">
      <c r="A1323" s="129"/>
      <c r="B1323" s="273"/>
      <c r="C1323" s="98"/>
      <c r="D1323" s="98"/>
      <c r="E1323" s="275"/>
    </row>
    <row r="1324" spans="1:5" ht="15">
      <c r="A1324" s="129"/>
      <c r="B1324" s="273"/>
      <c r="C1324" s="98"/>
      <c r="D1324" s="98"/>
      <c r="E1324" s="275"/>
    </row>
    <row r="1325" spans="1:5" ht="15">
      <c r="A1325" s="129"/>
      <c r="B1325" s="273"/>
      <c r="C1325" s="98"/>
      <c r="D1325" s="98"/>
      <c r="E1325" s="275"/>
    </row>
    <row r="1326" spans="1:5" ht="15">
      <c r="A1326" s="129"/>
      <c r="B1326" s="273"/>
      <c r="C1326" s="98"/>
      <c r="D1326" s="98"/>
      <c r="E1326" s="275"/>
    </row>
    <row r="1327" spans="1:5" ht="15">
      <c r="A1327" s="129"/>
      <c r="B1327" s="273"/>
      <c r="C1327" s="98"/>
      <c r="D1327" s="98"/>
      <c r="E1327" s="275"/>
    </row>
    <row r="1328" spans="1:5" ht="15">
      <c r="A1328" s="129"/>
      <c r="B1328" s="273"/>
      <c r="C1328" s="98"/>
      <c r="D1328" s="98"/>
      <c r="E1328" s="275"/>
    </row>
    <row r="1329" spans="1:5" ht="15">
      <c r="A1329" s="129"/>
      <c r="B1329" s="273"/>
      <c r="C1329" s="98"/>
      <c r="D1329" s="98"/>
      <c r="E1329" s="275"/>
    </row>
    <row r="1330" spans="1:5" ht="15">
      <c r="A1330" s="129"/>
      <c r="B1330" s="273"/>
      <c r="C1330" s="98"/>
      <c r="D1330" s="98"/>
      <c r="E1330" s="275"/>
    </row>
    <row r="1331" spans="1:5" ht="15">
      <c r="A1331" s="129"/>
      <c r="B1331" s="273"/>
      <c r="C1331" s="98"/>
      <c r="D1331" s="98"/>
      <c r="E1331" s="275"/>
    </row>
    <row r="1332" spans="1:5" ht="15">
      <c r="A1332" s="129"/>
      <c r="B1332" s="273"/>
      <c r="C1332" s="98"/>
      <c r="D1332" s="98"/>
      <c r="E1332" s="275"/>
    </row>
    <row r="1333" spans="1:5" ht="15">
      <c r="A1333" s="129"/>
      <c r="B1333" s="273"/>
      <c r="C1333" s="98"/>
      <c r="D1333" s="98"/>
      <c r="E1333" s="275"/>
    </row>
    <row r="1334" spans="1:5" ht="15">
      <c r="A1334" s="129"/>
      <c r="B1334" s="273"/>
      <c r="C1334" s="98"/>
      <c r="D1334" s="98"/>
      <c r="E1334" s="275"/>
    </row>
    <row r="1335" spans="1:5" ht="15">
      <c r="A1335" s="129"/>
      <c r="B1335" s="273"/>
      <c r="C1335" s="98"/>
      <c r="D1335" s="98"/>
      <c r="E1335" s="275"/>
    </row>
    <row r="1336" spans="1:5" ht="15">
      <c r="A1336" s="129"/>
      <c r="B1336" s="273"/>
      <c r="C1336" s="98"/>
      <c r="D1336" s="98"/>
      <c r="E1336" s="275"/>
    </row>
    <row r="1337" spans="1:5" ht="15">
      <c r="A1337" s="129"/>
      <c r="B1337" s="273"/>
      <c r="C1337" s="98"/>
      <c r="D1337" s="98"/>
      <c r="E1337" s="275"/>
    </row>
    <row r="1338" spans="1:5" ht="15">
      <c r="A1338" s="129"/>
      <c r="B1338" s="273"/>
      <c r="C1338" s="98"/>
      <c r="D1338" s="98"/>
      <c r="E1338" s="275"/>
    </row>
    <row r="1339" spans="1:5" ht="15">
      <c r="A1339" s="129"/>
      <c r="B1339" s="273"/>
      <c r="C1339" s="98"/>
      <c r="D1339" s="98"/>
      <c r="E1339" s="275"/>
    </row>
    <row r="1340" spans="1:5" ht="15">
      <c r="A1340" s="129"/>
      <c r="B1340" s="273"/>
      <c r="C1340" s="98"/>
      <c r="D1340" s="98"/>
      <c r="E1340" s="275"/>
    </row>
    <row r="1341" spans="1:5" ht="15">
      <c r="A1341" s="129"/>
      <c r="B1341" s="273"/>
      <c r="C1341" s="98"/>
      <c r="D1341" s="98"/>
      <c r="E1341" s="275"/>
    </row>
    <row r="1342" spans="1:5" ht="15">
      <c r="A1342" s="129"/>
      <c r="B1342" s="273"/>
      <c r="C1342" s="98"/>
      <c r="D1342" s="98"/>
      <c r="E1342" s="275"/>
    </row>
    <row r="1343" spans="1:5" ht="15">
      <c r="A1343" s="129"/>
      <c r="B1343" s="273"/>
      <c r="C1343" s="98"/>
      <c r="D1343" s="98"/>
      <c r="E1343" s="275"/>
    </row>
    <row r="1344" spans="1:5" ht="15">
      <c r="A1344" s="129"/>
      <c r="B1344" s="273"/>
      <c r="C1344" s="98"/>
      <c r="D1344" s="98"/>
      <c r="E1344" s="275"/>
    </row>
    <row r="1345" spans="1:5" ht="15">
      <c r="A1345" s="129"/>
      <c r="B1345" s="273"/>
      <c r="C1345" s="98"/>
      <c r="D1345" s="98"/>
      <c r="E1345" s="275"/>
    </row>
    <row r="1346" spans="1:5" ht="15">
      <c r="A1346" s="129"/>
      <c r="B1346" s="273"/>
      <c r="C1346" s="98"/>
      <c r="D1346" s="98"/>
      <c r="E1346" s="275"/>
    </row>
    <row r="1347" spans="1:5" ht="15">
      <c r="A1347" s="129"/>
      <c r="B1347" s="273"/>
      <c r="C1347" s="98"/>
      <c r="D1347" s="98"/>
      <c r="E1347" s="275"/>
    </row>
    <row r="1348" spans="1:5" ht="15">
      <c r="A1348" s="129"/>
      <c r="B1348" s="273"/>
      <c r="C1348" s="98"/>
      <c r="D1348" s="98"/>
      <c r="E1348" s="275"/>
    </row>
    <row r="1349" spans="1:5" ht="15">
      <c r="A1349" s="129"/>
      <c r="B1349" s="273"/>
      <c r="C1349" s="98"/>
      <c r="D1349" s="98"/>
      <c r="E1349" s="275"/>
    </row>
    <row r="1350" spans="1:5" ht="15">
      <c r="A1350" s="129"/>
      <c r="B1350" s="273"/>
      <c r="C1350" s="98"/>
      <c r="D1350" s="98"/>
      <c r="E1350" s="275"/>
    </row>
    <row r="1351" spans="1:5" ht="15">
      <c r="A1351" s="129"/>
      <c r="B1351" s="273"/>
      <c r="C1351" s="98"/>
      <c r="D1351" s="98"/>
      <c r="E1351" s="275"/>
    </row>
    <row r="1352" spans="1:5" ht="15">
      <c r="A1352" s="129"/>
      <c r="B1352" s="273"/>
      <c r="C1352" s="98"/>
      <c r="D1352" s="98"/>
      <c r="E1352" s="275"/>
    </row>
    <row r="1353" spans="1:5" ht="15">
      <c r="A1353" s="129"/>
      <c r="B1353" s="273"/>
      <c r="C1353" s="98"/>
      <c r="D1353" s="98"/>
      <c r="E1353" s="275"/>
    </row>
    <row r="1354" spans="1:5" ht="15">
      <c r="A1354" s="129"/>
      <c r="B1354" s="273"/>
      <c r="C1354" s="98"/>
      <c r="D1354" s="98"/>
      <c r="E1354" s="275"/>
    </row>
    <row r="1355" spans="1:5" ht="15">
      <c r="A1355" s="129"/>
      <c r="B1355" s="273"/>
      <c r="C1355" s="98"/>
      <c r="D1355" s="98"/>
      <c r="E1355" s="275"/>
    </row>
    <row r="1356" spans="1:5" ht="15">
      <c r="A1356" s="129"/>
      <c r="B1356" s="273"/>
      <c r="C1356" s="98"/>
      <c r="D1356" s="98"/>
      <c r="E1356" s="275"/>
    </row>
    <row r="1357" spans="1:5" ht="15">
      <c r="A1357" s="129"/>
      <c r="B1357" s="273"/>
      <c r="C1357" s="98"/>
      <c r="D1357" s="98"/>
      <c r="E1357" s="275"/>
    </row>
    <row r="1358" spans="1:5" ht="15">
      <c r="A1358" s="129"/>
      <c r="B1358" s="273"/>
      <c r="C1358" s="98"/>
      <c r="D1358" s="98"/>
      <c r="E1358" s="275"/>
    </row>
    <row r="1359" spans="1:5" ht="15">
      <c r="A1359" s="129"/>
      <c r="B1359" s="273"/>
      <c r="C1359" s="98"/>
      <c r="D1359" s="98"/>
      <c r="E1359" s="275"/>
    </row>
    <row r="1360" spans="1:5" ht="15">
      <c r="A1360" s="129"/>
      <c r="B1360" s="273"/>
      <c r="C1360" s="98"/>
      <c r="D1360" s="98"/>
      <c r="E1360" s="275"/>
    </row>
    <row r="1361" spans="1:5" ht="15">
      <c r="A1361" s="129"/>
      <c r="B1361" s="273"/>
      <c r="C1361" s="98"/>
      <c r="D1361" s="98"/>
      <c r="E1361" s="275"/>
    </row>
    <row r="1362" spans="1:5" ht="15">
      <c r="A1362" s="129"/>
      <c r="B1362" s="273"/>
      <c r="C1362" s="98"/>
      <c r="D1362" s="98"/>
      <c r="E1362" s="275"/>
    </row>
    <row r="1363" spans="1:5" ht="15">
      <c r="A1363" s="129"/>
      <c r="B1363" s="273"/>
      <c r="C1363" s="98"/>
      <c r="D1363" s="98"/>
      <c r="E1363" s="275"/>
    </row>
    <row r="1364" spans="1:5" ht="15">
      <c r="A1364" s="129"/>
      <c r="B1364" s="273"/>
      <c r="C1364" s="98"/>
      <c r="D1364" s="98"/>
      <c r="E1364" s="275"/>
    </row>
    <row r="1365" spans="1:5" ht="15">
      <c r="A1365" s="129"/>
      <c r="B1365" s="273"/>
      <c r="C1365" s="98"/>
      <c r="D1365" s="98"/>
      <c r="E1365" s="275"/>
    </row>
    <row r="1366" spans="1:5" ht="15">
      <c r="A1366" s="129"/>
      <c r="B1366" s="273"/>
      <c r="C1366" s="98"/>
      <c r="D1366" s="98"/>
      <c r="E1366" s="275"/>
    </row>
    <row r="1367" spans="1:5" ht="15">
      <c r="A1367" s="129"/>
      <c r="B1367" s="273"/>
      <c r="C1367" s="98"/>
      <c r="D1367" s="98"/>
      <c r="E1367" s="275"/>
    </row>
    <row r="1368" spans="1:5" ht="15">
      <c r="A1368" s="129"/>
      <c r="B1368" s="273"/>
      <c r="C1368" s="98"/>
      <c r="D1368" s="98"/>
      <c r="E1368" s="275"/>
    </row>
    <row r="1369" spans="1:5" ht="15">
      <c r="A1369" s="129"/>
      <c r="B1369" s="273"/>
      <c r="C1369" s="98"/>
      <c r="D1369" s="98"/>
      <c r="E1369" s="275"/>
    </row>
    <row r="1370" spans="1:5" ht="15">
      <c r="A1370" s="129"/>
      <c r="B1370" s="273"/>
      <c r="C1370" s="98"/>
      <c r="D1370" s="98"/>
      <c r="E1370" s="275"/>
    </row>
    <row r="1371" spans="1:5" ht="15">
      <c r="A1371" s="129"/>
      <c r="B1371" s="273"/>
      <c r="C1371" s="98"/>
      <c r="D1371" s="98"/>
      <c r="E1371" s="275"/>
    </row>
    <row r="1372" spans="1:5" ht="15">
      <c r="A1372" s="129"/>
      <c r="B1372" s="273"/>
      <c r="C1372" s="98"/>
      <c r="D1372" s="98"/>
      <c r="E1372" s="275"/>
    </row>
    <row r="1373" spans="1:5" ht="15">
      <c r="A1373" s="129"/>
      <c r="B1373" s="273"/>
      <c r="C1373" s="98"/>
      <c r="D1373" s="98"/>
      <c r="E1373" s="275"/>
    </row>
    <row r="1374" spans="1:5" ht="15">
      <c r="A1374" s="129"/>
      <c r="B1374" s="273"/>
      <c r="C1374" s="98"/>
      <c r="D1374" s="98"/>
      <c r="E1374" s="275"/>
    </row>
    <row r="1375" spans="1:5" ht="15">
      <c r="A1375" s="129"/>
      <c r="B1375" s="273"/>
      <c r="C1375" s="98"/>
      <c r="D1375" s="98"/>
      <c r="E1375" s="275"/>
    </row>
    <row r="1376" spans="1:5" ht="15">
      <c r="A1376" s="129"/>
      <c r="B1376" s="273"/>
      <c r="C1376" s="98"/>
      <c r="D1376" s="98"/>
      <c r="E1376" s="275"/>
    </row>
    <row r="1377" spans="1:5" ht="15">
      <c r="A1377" s="129"/>
      <c r="B1377" s="273"/>
      <c r="C1377" s="98"/>
      <c r="D1377" s="98"/>
      <c r="E1377" s="275"/>
    </row>
    <row r="1378" spans="1:5" ht="15">
      <c r="A1378" s="129"/>
      <c r="B1378" s="273"/>
      <c r="C1378" s="98"/>
      <c r="D1378" s="98"/>
      <c r="E1378" s="275"/>
    </row>
    <row r="1379" spans="1:5" ht="15">
      <c r="A1379" s="129"/>
      <c r="B1379" s="273"/>
      <c r="C1379" s="98"/>
      <c r="D1379" s="98"/>
      <c r="E1379" s="275"/>
    </row>
    <row r="1380" spans="1:5" ht="15">
      <c r="A1380" s="129"/>
      <c r="B1380" s="273"/>
      <c r="C1380" s="98"/>
      <c r="D1380" s="98"/>
      <c r="E1380" s="275"/>
    </row>
    <row r="1381" spans="1:5" ht="15">
      <c r="A1381" s="129"/>
      <c r="B1381" s="273"/>
      <c r="C1381" s="98"/>
      <c r="D1381" s="98"/>
      <c r="E1381" s="275"/>
    </row>
    <row r="1382" spans="1:5" ht="15">
      <c r="A1382" s="129"/>
      <c r="B1382" s="273"/>
      <c r="C1382" s="98"/>
      <c r="D1382" s="98"/>
      <c r="E1382" s="275"/>
    </row>
    <row r="1383" spans="1:5" ht="15">
      <c r="A1383" s="129"/>
      <c r="B1383" s="273"/>
      <c r="C1383" s="98"/>
      <c r="D1383" s="98"/>
      <c r="E1383" s="275"/>
    </row>
    <row r="1384" spans="1:5" ht="15">
      <c r="A1384" s="129"/>
      <c r="B1384" s="273"/>
      <c r="C1384" s="98"/>
      <c r="D1384" s="98"/>
      <c r="E1384" s="275"/>
    </row>
    <row r="1385" spans="1:5" ht="15">
      <c r="A1385" s="129"/>
      <c r="B1385" s="273"/>
      <c r="C1385" s="98"/>
      <c r="D1385" s="98"/>
      <c r="E1385" s="275"/>
    </row>
    <row r="1386" spans="1:5" ht="15">
      <c r="A1386" s="129"/>
      <c r="B1386" s="273"/>
      <c r="C1386" s="98"/>
      <c r="D1386" s="98"/>
      <c r="E1386" s="275"/>
    </row>
    <row r="1387" spans="1:5" ht="15">
      <c r="A1387" s="129"/>
      <c r="B1387" s="273"/>
      <c r="C1387" s="98"/>
      <c r="D1387" s="98"/>
      <c r="E1387" s="275"/>
    </row>
    <row r="1388" spans="1:5" ht="15">
      <c r="A1388" s="129"/>
      <c r="B1388" s="273"/>
      <c r="C1388" s="98"/>
      <c r="D1388" s="98"/>
      <c r="E1388" s="275"/>
    </row>
    <row r="1389" spans="1:5" ht="15">
      <c r="A1389" s="129"/>
      <c r="B1389" s="273"/>
      <c r="C1389" s="98"/>
      <c r="D1389" s="98"/>
      <c r="E1389" s="275"/>
    </row>
    <row r="1390" spans="1:5" ht="15">
      <c r="A1390" s="129"/>
      <c r="B1390" s="273"/>
      <c r="C1390" s="98"/>
      <c r="D1390" s="98"/>
      <c r="E1390" s="275"/>
    </row>
    <row r="1391" spans="1:5" ht="15">
      <c r="A1391" s="129"/>
      <c r="B1391" s="273"/>
      <c r="C1391" s="98"/>
      <c r="D1391" s="98"/>
      <c r="E1391" s="275"/>
    </row>
    <row r="1392" spans="1:5" ht="15">
      <c r="A1392" s="129"/>
      <c r="B1392" s="273"/>
      <c r="C1392" s="98"/>
      <c r="D1392" s="98"/>
      <c r="E1392" s="275"/>
    </row>
    <row r="1393" spans="1:5" ht="15">
      <c r="A1393" s="129"/>
      <c r="B1393" s="273"/>
      <c r="C1393" s="98"/>
      <c r="D1393" s="98"/>
      <c r="E1393" s="275"/>
    </row>
    <row r="1394" spans="1:5" ht="15">
      <c r="A1394" s="129"/>
      <c r="B1394" s="273"/>
      <c r="C1394" s="98"/>
      <c r="D1394" s="98"/>
      <c r="E1394" s="275"/>
    </row>
    <row r="1395" spans="1:5" ht="15">
      <c r="A1395" s="129"/>
      <c r="B1395" s="273"/>
      <c r="C1395" s="98"/>
      <c r="D1395" s="98"/>
      <c r="E1395" s="275"/>
    </row>
    <row r="1396" spans="1:5" ht="15">
      <c r="A1396" s="129"/>
      <c r="B1396" s="273"/>
      <c r="C1396" s="98"/>
      <c r="D1396" s="98"/>
      <c r="E1396" s="275"/>
    </row>
    <row r="1397" spans="1:5" ht="15">
      <c r="A1397" s="129"/>
      <c r="B1397" s="273"/>
      <c r="C1397" s="98"/>
      <c r="D1397" s="98"/>
      <c r="E1397" s="275"/>
    </row>
    <row r="1398" spans="1:5" ht="15">
      <c r="A1398" s="129"/>
      <c r="B1398" s="273"/>
      <c r="C1398" s="98"/>
      <c r="D1398" s="98"/>
      <c r="E1398" s="275"/>
    </row>
    <row r="1399" spans="1:5" ht="15">
      <c r="A1399" s="129"/>
      <c r="B1399" s="273"/>
      <c r="C1399" s="98"/>
      <c r="D1399" s="98"/>
      <c r="E1399" s="275"/>
    </row>
    <row r="1400" spans="1:5" ht="15">
      <c r="A1400" s="129"/>
      <c r="B1400" s="273"/>
      <c r="C1400" s="98"/>
      <c r="D1400" s="98"/>
      <c r="E1400" s="275"/>
    </row>
    <row r="1401" spans="1:5" ht="15">
      <c r="A1401" s="129"/>
      <c r="B1401" s="273"/>
      <c r="C1401" s="98"/>
      <c r="D1401" s="98"/>
      <c r="E1401" s="275"/>
    </row>
    <row r="1402" spans="1:5" ht="15">
      <c r="A1402" s="129"/>
      <c r="B1402" s="273"/>
      <c r="C1402" s="98"/>
      <c r="D1402" s="98"/>
      <c r="E1402" s="275"/>
    </row>
    <row r="1403" spans="1:5" ht="15">
      <c r="A1403" s="129"/>
      <c r="B1403" s="273"/>
      <c r="C1403" s="98"/>
      <c r="D1403" s="98"/>
      <c r="E1403" s="275"/>
    </row>
    <row r="1404" spans="1:5" ht="15">
      <c r="A1404" s="129"/>
      <c r="B1404" s="273"/>
      <c r="C1404" s="98"/>
      <c r="D1404" s="98"/>
      <c r="E1404" s="275"/>
    </row>
    <row r="1405" spans="1:5" ht="15">
      <c r="A1405" s="129"/>
      <c r="B1405" s="273"/>
      <c r="C1405" s="98"/>
      <c r="D1405" s="98"/>
      <c r="E1405" s="275"/>
    </row>
    <row r="1406" spans="1:5" ht="15">
      <c r="A1406" s="129"/>
      <c r="B1406" s="273"/>
      <c r="C1406" s="98"/>
      <c r="D1406" s="98"/>
      <c r="E1406" s="275"/>
    </row>
    <row r="1407" spans="1:5" ht="15">
      <c r="A1407" s="129"/>
      <c r="B1407" s="273"/>
      <c r="C1407" s="98"/>
      <c r="D1407" s="98"/>
      <c r="E1407" s="275"/>
    </row>
    <row r="1408" spans="1:5" ht="15">
      <c r="A1408" s="129"/>
      <c r="B1408" s="273"/>
      <c r="C1408" s="98"/>
      <c r="D1408" s="98"/>
      <c r="E1408" s="275"/>
    </row>
    <row r="1409" spans="1:5" ht="15">
      <c r="A1409" s="129"/>
      <c r="B1409" s="273"/>
      <c r="C1409" s="98"/>
      <c r="D1409" s="98"/>
      <c r="E1409" s="275"/>
    </row>
    <row r="1410" spans="1:5" ht="15">
      <c r="A1410" s="129"/>
      <c r="B1410" s="273"/>
      <c r="C1410" s="98"/>
      <c r="D1410" s="98"/>
      <c r="E1410" s="275"/>
    </row>
    <row r="1411" spans="1:5" ht="15">
      <c r="A1411" s="129"/>
      <c r="B1411" s="273"/>
      <c r="C1411" s="98"/>
      <c r="D1411" s="98"/>
      <c r="E1411" s="275"/>
    </row>
    <row r="1412" spans="1:5" ht="15">
      <c r="A1412" s="129"/>
      <c r="B1412" s="273"/>
      <c r="C1412" s="98"/>
      <c r="D1412" s="98"/>
      <c r="E1412" s="275"/>
    </row>
    <row r="1413" spans="1:5" ht="15">
      <c r="A1413" s="129"/>
      <c r="B1413" s="273"/>
      <c r="C1413" s="98"/>
      <c r="D1413" s="98"/>
      <c r="E1413" s="275"/>
    </row>
    <row r="1414" spans="1:5" ht="15">
      <c r="A1414" s="129"/>
      <c r="B1414" s="273"/>
      <c r="C1414" s="98"/>
      <c r="D1414" s="98"/>
      <c r="E1414" s="275"/>
    </row>
    <row r="1415" spans="1:5" ht="15">
      <c r="A1415" s="129"/>
      <c r="B1415" s="273"/>
      <c r="C1415" s="98"/>
      <c r="D1415" s="98"/>
      <c r="E1415" s="275"/>
    </row>
    <row r="1416" spans="1:5" ht="15">
      <c r="A1416" s="129"/>
      <c r="B1416" s="273"/>
      <c r="C1416" s="98"/>
      <c r="D1416" s="98"/>
      <c r="E1416" s="275"/>
    </row>
    <row r="1417" spans="1:5" ht="15">
      <c r="A1417" s="129"/>
      <c r="B1417" s="273"/>
      <c r="C1417" s="98"/>
      <c r="D1417" s="98"/>
      <c r="E1417" s="275"/>
    </row>
    <row r="1418" spans="1:5" ht="15">
      <c r="A1418" s="129"/>
      <c r="B1418" s="273"/>
      <c r="C1418" s="98"/>
      <c r="D1418" s="98"/>
      <c r="E1418" s="275"/>
    </row>
    <row r="1419" spans="1:5" ht="15">
      <c r="A1419" s="129"/>
      <c r="B1419" s="273"/>
      <c r="C1419" s="98"/>
      <c r="D1419" s="98"/>
      <c r="E1419" s="275"/>
    </row>
    <row r="1420" spans="1:5" ht="15">
      <c r="A1420" s="129"/>
      <c r="B1420" s="273"/>
      <c r="C1420" s="98"/>
      <c r="D1420" s="98"/>
      <c r="E1420" s="275"/>
    </row>
    <row r="1421" spans="1:5" ht="15">
      <c r="A1421" s="129"/>
      <c r="B1421" s="273"/>
      <c r="C1421" s="98"/>
      <c r="D1421" s="98"/>
      <c r="E1421" s="275"/>
    </row>
    <row r="1422" spans="1:5" ht="15">
      <c r="A1422" s="129"/>
      <c r="B1422" s="273"/>
      <c r="C1422" s="98"/>
      <c r="D1422" s="98"/>
      <c r="E1422" s="275"/>
    </row>
    <row r="1423" spans="1:5" ht="15">
      <c r="A1423" s="129"/>
      <c r="B1423" s="273"/>
      <c r="C1423" s="98"/>
      <c r="D1423" s="98"/>
      <c r="E1423" s="275"/>
    </row>
    <row r="1424" spans="1:5" ht="15">
      <c r="A1424" s="129"/>
      <c r="B1424" s="273"/>
      <c r="C1424" s="98"/>
      <c r="D1424" s="98"/>
      <c r="E1424" s="275"/>
    </row>
    <row r="1425" spans="1:5" ht="15">
      <c r="A1425" s="129"/>
      <c r="B1425" s="273"/>
      <c r="C1425" s="98"/>
      <c r="D1425" s="98"/>
      <c r="E1425" s="275"/>
    </row>
    <row r="1426" spans="1:5" ht="15">
      <c r="A1426" s="129"/>
      <c r="B1426" s="273"/>
      <c r="C1426" s="98"/>
      <c r="D1426" s="98"/>
      <c r="E1426" s="275"/>
    </row>
    <row r="1427" spans="1:5" ht="15">
      <c r="A1427" s="129"/>
      <c r="B1427" s="273"/>
      <c r="C1427" s="98"/>
      <c r="D1427" s="98"/>
      <c r="E1427" s="275"/>
    </row>
    <row r="1428" spans="1:5" ht="15">
      <c r="A1428" s="129"/>
      <c r="B1428" s="273"/>
      <c r="C1428" s="98"/>
      <c r="D1428" s="98"/>
      <c r="E1428" s="275"/>
    </row>
    <row r="1429" spans="1:5" ht="15">
      <c r="A1429" s="129"/>
      <c r="B1429" s="273"/>
      <c r="C1429" s="98"/>
      <c r="D1429" s="98"/>
      <c r="E1429" s="275"/>
    </row>
    <row r="1430" spans="1:5" ht="15">
      <c r="A1430" s="129"/>
      <c r="B1430" s="273"/>
      <c r="C1430" s="98"/>
      <c r="D1430" s="98"/>
      <c r="E1430" s="275"/>
    </row>
    <row r="1431" spans="1:5" ht="15">
      <c r="A1431" s="129"/>
      <c r="B1431" s="273"/>
      <c r="C1431" s="98"/>
      <c r="D1431" s="98"/>
      <c r="E1431" s="275"/>
    </row>
    <row r="1432" spans="1:5" ht="15">
      <c r="A1432" s="129"/>
      <c r="B1432" s="273"/>
      <c r="C1432" s="98"/>
      <c r="D1432" s="98"/>
      <c r="E1432" s="275"/>
    </row>
    <row r="1433" spans="1:5" ht="15">
      <c r="A1433" s="129"/>
      <c r="B1433" s="273"/>
      <c r="C1433" s="98"/>
      <c r="D1433" s="98"/>
      <c r="E1433" s="275"/>
    </row>
    <row r="1434" spans="1:5" ht="15">
      <c r="A1434" s="129"/>
      <c r="B1434" s="273"/>
      <c r="C1434" s="98"/>
      <c r="D1434" s="98"/>
      <c r="E1434" s="275"/>
    </row>
    <row r="1435" spans="1:5" ht="15">
      <c r="A1435" s="129"/>
      <c r="B1435" s="273"/>
      <c r="C1435" s="98"/>
      <c r="D1435" s="98"/>
      <c r="E1435" s="275"/>
    </row>
    <row r="1436" spans="1:5" ht="15">
      <c r="A1436" s="129"/>
      <c r="B1436" s="273"/>
      <c r="C1436" s="98"/>
      <c r="D1436" s="98"/>
      <c r="E1436" s="275"/>
    </row>
    <row r="1437" spans="1:5" ht="15">
      <c r="A1437" s="129"/>
      <c r="B1437" s="273"/>
      <c r="C1437" s="98"/>
      <c r="D1437" s="98"/>
      <c r="E1437" s="275"/>
    </row>
    <row r="1438" spans="1:5" ht="15">
      <c r="A1438" s="129"/>
      <c r="B1438" s="273"/>
      <c r="C1438" s="98"/>
      <c r="D1438" s="98"/>
      <c r="E1438" s="275"/>
    </row>
    <row r="1439" spans="1:5" ht="15">
      <c r="A1439" s="129"/>
      <c r="B1439" s="273"/>
      <c r="C1439" s="98"/>
      <c r="D1439" s="98"/>
      <c r="E1439" s="275"/>
    </row>
    <row r="1440" spans="1:5" ht="15">
      <c r="A1440" s="129"/>
      <c r="B1440" s="273"/>
      <c r="C1440" s="98"/>
      <c r="D1440" s="98"/>
      <c r="E1440" s="275"/>
    </row>
    <row r="1441" spans="1:5" ht="15">
      <c r="A1441" s="129"/>
      <c r="B1441" s="273"/>
      <c r="C1441" s="98"/>
      <c r="D1441" s="98"/>
      <c r="E1441" s="275"/>
    </row>
    <row r="1442" spans="1:5" ht="15">
      <c r="A1442" s="129"/>
      <c r="B1442" s="273"/>
      <c r="C1442" s="98"/>
      <c r="D1442" s="98"/>
      <c r="E1442" s="275"/>
    </row>
    <row r="1443" spans="1:5" ht="15">
      <c r="A1443" s="129"/>
      <c r="B1443" s="273"/>
      <c r="C1443" s="98"/>
      <c r="D1443" s="98"/>
      <c r="E1443" s="275"/>
    </row>
    <row r="1444" spans="1:5" ht="15">
      <c r="A1444" s="129"/>
      <c r="B1444" s="273"/>
      <c r="C1444" s="98"/>
      <c r="D1444" s="98"/>
      <c r="E1444" s="275"/>
    </row>
    <row r="1445" spans="1:5" ht="15">
      <c r="A1445" s="129"/>
      <c r="B1445" s="273"/>
      <c r="C1445" s="98"/>
      <c r="D1445" s="98"/>
      <c r="E1445" s="275"/>
    </row>
    <row r="1446" spans="1:5" ht="15">
      <c r="A1446" s="129"/>
      <c r="B1446" s="273"/>
      <c r="C1446" s="98"/>
      <c r="D1446" s="98"/>
      <c r="E1446" s="275"/>
    </row>
    <row r="1447" spans="1:5" ht="15">
      <c r="A1447" s="129"/>
      <c r="B1447" s="273"/>
      <c r="C1447" s="98"/>
      <c r="D1447" s="98"/>
      <c r="E1447" s="275"/>
    </row>
    <row r="1448" spans="1:5" ht="15">
      <c r="A1448" s="129"/>
      <c r="B1448" s="273"/>
      <c r="C1448" s="98"/>
      <c r="D1448" s="98"/>
      <c r="E1448" s="275"/>
    </row>
    <row r="1449" spans="1:5" ht="15">
      <c r="A1449" s="129"/>
      <c r="B1449" s="273"/>
      <c r="C1449" s="98"/>
      <c r="D1449" s="98"/>
      <c r="E1449" s="275"/>
    </row>
    <row r="1450" spans="1:5" ht="15">
      <c r="A1450" s="129"/>
      <c r="B1450" s="273"/>
      <c r="C1450" s="98"/>
      <c r="D1450" s="98"/>
      <c r="E1450" s="275"/>
    </row>
    <row r="1451" spans="1:5" ht="15">
      <c r="A1451" s="129"/>
      <c r="B1451" s="273"/>
      <c r="C1451" s="98"/>
      <c r="D1451" s="98"/>
      <c r="E1451" s="275"/>
    </row>
    <row r="1452" spans="1:5" ht="15">
      <c r="A1452" s="129"/>
      <c r="B1452" s="273"/>
      <c r="C1452" s="98"/>
      <c r="D1452" s="98"/>
      <c r="E1452" s="275"/>
    </row>
    <row r="1453" spans="1:5" ht="15">
      <c r="A1453" s="129"/>
      <c r="B1453" s="273"/>
      <c r="C1453" s="98"/>
      <c r="D1453" s="98"/>
      <c r="E1453" s="275"/>
    </row>
    <row r="1454" spans="1:5" ht="15">
      <c r="A1454" s="129"/>
      <c r="B1454" s="273"/>
      <c r="C1454" s="98"/>
      <c r="D1454" s="98"/>
      <c r="E1454" s="275"/>
    </row>
    <row r="1455" spans="1:5" ht="15">
      <c r="A1455" s="129"/>
      <c r="B1455" s="273"/>
      <c r="C1455" s="98"/>
      <c r="D1455" s="98"/>
      <c r="E1455" s="275"/>
    </row>
    <row r="1456" spans="1:5" ht="15">
      <c r="A1456" s="129"/>
      <c r="B1456" s="273"/>
      <c r="C1456" s="98"/>
      <c r="D1456" s="98"/>
      <c r="E1456" s="275"/>
    </row>
    <row r="1457" spans="1:5" ht="15">
      <c r="A1457" s="129"/>
      <c r="B1457" s="273"/>
      <c r="C1457" s="98"/>
      <c r="D1457" s="98"/>
      <c r="E1457" s="275"/>
    </row>
    <row r="1458" spans="1:5" ht="15">
      <c r="A1458" s="129"/>
      <c r="B1458" s="273"/>
      <c r="C1458" s="98"/>
      <c r="D1458" s="98"/>
      <c r="E1458" s="275"/>
    </row>
    <row r="1459" spans="1:5" ht="15">
      <c r="A1459" s="129"/>
      <c r="B1459" s="273"/>
      <c r="C1459" s="98"/>
      <c r="D1459" s="98"/>
      <c r="E1459" s="275"/>
    </row>
    <row r="1460" spans="1:5" ht="15">
      <c r="A1460" s="129"/>
      <c r="B1460" s="273"/>
      <c r="C1460" s="98"/>
      <c r="D1460" s="98"/>
      <c r="E1460" s="275"/>
    </row>
    <row r="1461" spans="1:5" ht="15">
      <c r="A1461" s="129"/>
      <c r="B1461" s="273"/>
      <c r="C1461" s="98"/>
      <c r="D1461" s="98"/>
      <c r="E1461" s="275"/>
    </row>
    <row r="1462" spans="1:5" ht="15">
      <c r="A1462" s="129"/>
      <c r="B1462" s="273"/>
      <c r="C1462" s="98"/>
      <c r="D1462" s="98"/>
      <c r="E1462" s="275"/>
    </row>
    <row r="1463" spans="1:5" ht="15">
      <c r="A1463" s="129"/>
      <c r="B1463" s="273"/>
      <c r="C1463" s="98"/>
      <c r="D1463" s="98"/>
      <c r="E1463" s="275"/>
    </row>
    <row r="1464" spans="1:5" ht="15">
      <c r="A1464" s="129"/>
      <c r="B1464" s="273"/>
      <c r="C1464" s="98"/>
      <c r="D1464" s="98"/>
      <c r="E1464" s="275"/>
    </row>
    <row r="1465" spans="1:5" ht="15">
      <c r="A1465" s="129"/>
      <c r="B1465" s="273"/>
      <c r="C1465" s="98"/>
      <c r="D1465" s="98"/>
      <c r="E1465" s="275"/>
    </row>
    <row r="1466" spans="1:5" ht="15">
      <c r="A1466" s="129"/>
      <c r="B1466" s="273"/>
      <c r="C1466" s="98"/>
      <c r="D1466" s="98"/>
      <c r="E1466" s="275"/>
    </row>
    <row r="1467" spans="1:5" ht="15">
      <c r="A1467" s="129"/>
      <c r="B1467" s="273"/>
      <c r="C1467" s="98"/>
      <c r="D1467" s="98"/>
      <c r="E1467" s="275"/>
    </row>
    <row r="1468" spans="1:5" ht="15">
      <c r="A1468" s="129"/>
      <c r="B1468" s="273"/>
      <c r="C1468" s="98"/>
      <c r="D1468" s="98"/>
      <c r="E1468" s="275"/>
    </row>
    <row r="1469" spans="1:5" ht="15">
      <c r="A1469" s="129"/>
      <c r="B1469" s="273"/>
      <c r="C1469" s="98"/>
      <c r="D1469" s="98"/>
      <c r="E1469" s="275"/>
    </row>
    <row r="1470" spans="1:5" ht="15">
      <c r="A1470" s="129"/>
      <c r="B1470" s="273"/>
      <c r="C1470" s="98"/>
      <c r="D1470" s="98"/>
      <c r="E1470" s="275"/>
    </row>
    <row r="1471" spans="1:5" ht="15">
      <c r="A1471" s="129"/>
      <c r="B1471" s="273"/>
      <c r="C1471" s="98"/>
      <c r="D1471" s="98"/>
      <c r="E1471" s="275"/>
    </row>
    <row r="1472" spans="1:5" ht="15">
      <c r="A1472" s="129"/>
      <c r="B1472" s="273"/>
      <c r="C1472" s="98"/>
      <c r="D1472" s="98"/>
      <c r="E1472" s="275"/>
    </row>
    <row r="1473" spans="1:5" ht="15">
      <c r="A1473" s="129"/>
      <c r="B1473" s="273"/>
      <c r="C1473" s="98"/>
      <c r="D1473" s="98"/>
      <c r="E1473" s="275"/>
    </row>
    <row r="1474" spans="1:5" ht="15">
      <c r="A1474" s="129"/>
      <c r="B1474" s="273"/>
      <c r="C1474" s="98"/>
      <c r="D1474" s="98"/>
      <c r="E1474" s="275"/>
    </row>
    <row r="1475" spans="1:5" ht="15">
      <c r="A1475" s="129"/>
      <c r="B1475" s="273"/>
      <c r="C1475" s="98"/>
      <c r="D1475" s="98"/>
      <c r="E1475" s="275"/>
    </row>
    <row r="1476" spans="1:5" ht="15">
      <c r="A1476" s="129"/>
      <c r="B1476" s="273"/>
      <c r="C1476" s="98"/>
      <c r="D1476" s="98"/>
      <c r="E1476" s="275"/>
    </row>
    <row r="1477" spans="1:5" ht="15">
      <c r="A1477" s="129"/>
      <c r="B1477" s="273"/>
      <c r="C1477" s="98"/>
      <c r="D1477" s="98"/>
      <c r="E1477" s="275"/>
    </row>
    <row r="1478" spans="1:5" ht="15">
      <c r="A1478" s="129"/>
      <c r="B1478" s="273"/>
      <c r="C1478" s="98"/>
      <c r="D1478" s="98"/>
      <c r="E1478" s="275"/>
    </row>
    <row r="1479" spans="1:5" ht="15">
      <c r="A1479" s="129"/>
      <c r="B1479" s="273"/>
      <c r="C1479" s="98"/>
      <c r="D1479" s="98"/>
      <c r="E1479" s="275"/>
    </row>
    <row r="1480" spans="1:5" ht="15">
      <c r="A1480" s="129"/>
      <c r="B1480" s="273"/>
      <c r="C1480" s="98"/>
      <c r="D1480" s="98"/>
      <c r="E1480" s="275"/>
    </row>
    <row r="1481" spans="1:5" ht="15">
      <c r="A1481" s="129"/>
      <c r="B1481" s="273"/>
      <c r="C1481" s="98"/>
      <c r="D1481" s="98"/>
      <c r="E1481" s="275"/>
    </row>
    <row r="1482" spans="1:5" ht="15">
      <c r="A1482" s="129"/>
      <c r="B1482" s="273"/>
      <c r="C1482" s="98"/>
      <c r="D1482" s="98"/>
      <c r="E1482" s="275"/>
    </row>
    <row r="1483" spans="1:5" ht="15">
      <c r="A1483" s="129"/>
      <c r="B1483" s="273"/>
      <c r="C1483" s="98"/>
      <c r="D1483" s="98"/>
      <c r="E1483" s="275"/>
    </row>
    <row r="1484" spans="1:5" ht="15">
      <c r="A1484" s="129"/>
      <c r="B1484" s="273"/>
      <c r="C1484" s="98"/>
      <c r="D1484" s="98"/>
      <c r="E1484" s="275"/>
    </row>
    <row r="1485" spans="1:5" ht="15">
      <c r="A1485" s="129"/>
      <c r="B1485" s="273"/>
      <c r="C1485" s="98"/>
      <c r="D1485" s="98"/>
      <c r="E1485" s="275"/>
    </row>
    <row r="1486" spans="1:5" ht="15">
      <c r="A1486" s="129"/>
      <c r="B1486" s="273"/>
      <c r="C1486" s="98"/>
      <c r="D1486" s="98"/>
      <c r="E1486" s="275"/>
    </row>
    <row r="1487" spans="1:5" ht="15">
      <c r="A1487" s="129"/>
      <c r="B1487" s="273"/>
      <c r="C1487" s="98"/>
      <c r="D1487" s="98"/>
      <c r="E1487" s="275"/>
    </row>
    <row r="1488" spans="1:5" ht="15">
      <c r="A1488" s="129"/>
      <c r="B1488" s="273"/>
      <c r="C1488" s="98"/>
      <c r="D1488" s="98"/>
      <c r="E1488" s="275"/>
    </row>
    <row r="1489" spans="1:5" ht="15">
      <c r="A1489" s="129"/>
      <c r="B1489" s="273"/>
      <c r="C1489" s="98"/>
      <c r="D1489" s="98"/>
      <c r="E1489" s="275"/>
    </row>
    <row r="1490" spans="1:5" ht="15">
      <c r="A1490" s="129"/>
      <c r="B1490" s="273"/>
      <c r="C1490" s="98"/>
      <c r="D1490" s="98"/>
      <c r="E1490" s="275"/>
    </row>
    <row r="1491" spans="1:5" ht="15">
      <c r="A1491" s="129"/>
      <c r="B1491" s="273"/>
      <c r="C1491" s="98"/>
      <c r="D1491" s="98"/>
      <c r="E1491" s="275"/>
    </row>
    <row r="1492" spans="1:5" ht="15">
      <c r="A1492" s="129"/>
      <c r="B1492" s="273"/>
      <c r="C1492" s="98"/>
      <c r="D1492" s="98"/>
      <c r="E1492" s="275"/>
    </row>
    <row r="1493" spans="1:5" ht="15">
      <c r="A1493" s="129"/>
      <c r="B1493" s="273"/>
      <c r="C1493" s="98"/>
      <c r="D1493" s="98"/>
      <c r="E1493" s="275"/>
    </row>
    <row r="1494" spans="1:5" ht="15">
      <c r="A1494" s="129"/>
      <c r="B1494" s="273"/>
      <c r="C1494" s="98"/>
      <c r="D1494" s="98"/>
      <c r="E1494" s="275"/>
    </row>
    <row r="1495" spans="1:5" ht="15">
      <c r="A1495" s="129"/>
      <c r="B1495" s="273"/>
      <c r="C1495" s="98"/>
      <c r="D1495" s="98"/>
      <c r="E1495" s="275"/>
    </row>
    <row r="1496" spans="1:5" ht="15">
      <c r="A1496" s="129"/>
      <c r="B1496" s="273"/>
      <c r="C1496" s="98"/>
      <c r="D1496" s="98"/>
      <c r="E1496" s="275"/>
    </row>
    <row r="1497" spans="1:5" ht="15">
      <c r="A1497" s="129"/>
      <c r="B1497" s="273"/>
      <c r="C1497" s="98"/>
      <c r="D1497" s="98"/>
      <c r="E1497" s="275"/>
    </row>
    <row r="1498" spans="1:5" ht="15">
      <c r="A1498" s="129"/>
      <c r="B1498" s="273"/>
      <c r="C1498" s="98"/>
      <c r="D1498" s="98"/>
      <c r="E1498" s="275"/>
    </row>
    <row r="1499" spans="1:5" ht="15">
      <c r="A1499" s="129"/>
      <c r="B1499" s="273"/>
      <c r="C1499" s="98"/>
      <c r="D1499" s="98"/>
      <c r="E1499" s="275"/>
    </row>
    <row r="1500" spans="1:5" ht="15">
      <c r="A1500" s="129"/>
      <c r="B1500" s="273"/>
      <c r="C1500" s="98"/>
      <c r="D1500" s="98"/>
      <c r="E1500" s="275"/>
    </row>
    <row r="1501" spans="1:5" ht="15">
      <c r="A1501" s="129"/>
      <c r="B1501" s="273"/>
      <c r="C1501" s="98"/>
      <c r="D1501" s="98"/>
      <c r="E1501" s="275"/>
    </row>
    <row r="1502" spans="1:5" ht="15">
      <c r="A1502" s="129"/>
      <c r="B1502" s="273"/>
      <c r="C1502" s="98"/>
      <c r="D1502" s="98"/>
      <c r="E1502" s="275"/>
    </row>
    <row r="1503" spans="1:5" ht="15">
      <c r="A1503" s="129"/>
      <c r="B1503" s="273"/>
      <c r="C1503" s="98"/>
      <c r="D1503" s="98"/>
      <c r="E1503" s="275"/>
    </row>
    <row r="1504" spans="1:5" ht="15">
      <c r="A1504" s="129"/>
      <c r="B1504" s="273"/>
      <c r="C1504" s="98"/>
      <c r="D1504" s="98"/>
      <c r="E1504" s="275"/>
    </row>
    <row r="1505" spans="1:5" ht="15">
      <c r="A1505" s="129"/>
      <c r="B1505" s="273"/>
      <c r="C1505" s="98"/>
      <c r="D1505" s="98"/>
      <c r="E1505" s="275"/>
    </row>
    <row r="1506" spans="1:5" ht="15">
      <c r="A1506" s="129"/>
      <c r="B1506" s="273"/>
      <c r="C1506" s="98"/>
      <c r="D1506" s="98"/>
      <c r="E1506" s="275"/>
    </row>
    <row r="1507" spans="1:5" ht="15">
      <c r="A1507" s="129"/>
      <c r="B1507" s="273"/>
      <c r="C1507" s="98"/>
      <c r="D1507" s="98"/>
      <c r="E1507" s="275"/>
    </row>
    <row r="1508" spans="1:5" ht="15">
      <c r="A1508" s="129"/>
      <c r="B1508" s="273"/>
      <c r="C1508" s="98"/>
      <c r="D1508" s="98"/>
      <c r="E1508" s="275"/>
    </row>
    <row r="1509" spans="1:5" ht="15">
      <c r="A1509" s="129"/>
      <c r="B1509" s="273"/>
      <c r="C1509" s="98"/>
      <c r="D1509" s="98"/>
      <c r="E1509" s="275"/>
    </row>
    <row r="1510" spans="1:5" ht="15">
      <c r="A1510" s="129"/>
      <c r="B1510" s="273"/>
      <c r="C1510" s="98"/>
      <c r="D1510" s="98"/>
      <c r="E1510" s="275"/>
    </row>
    <row r="1511" spans="1:5" ht="15">
      <c r="A1511" s="129"/>
      <c r="B1511" s="273"/>
      <c r="C1511" s="98"/>
      <c r="D1511" s="98"/>
      <c r="E1511" s="275"/>
    </row>
    <row r="1512" spans="1:5" ht="15">
      <c r="A1512" s="129"/>
      <c r="B1512" s="273"/>
      <c r="C1512" s="98"/>
      <c r="D1512" s="98"/>
      <c r="E1512" s="275"/>
    </row>
    <row r="1513" spans="1:5" ht="15">
      <c r="A1513" s="129"/>
      <c r="B1513" s="273"/>
      <c r="C1513" s="98"/>
      <c r="D1513" s="98"/>
      <c r="E1513" s="275"/>
    </row>
    <row r="1514" spans="1:5" ht="15">
      <c r="A1514" s="129"/>
      <c r="B1514" s="273"/>
      <c r="C1514" s="98"/>
      <c r="D1514" s="98"/>
      <c r="E1514" s="275"/>
    </row>
    <row r="1515" spans="1:5" ht="15">
      <c r="A1515" s="129"/>
      <c r="B1515" s="273"/>
      <c r="C1515" s="98"/>
      <c r="D1515" s="98"/>
      <c r="E1515" s="275"/>
    </row>
    <row r="1516" spans="1:5" ht="15">
      <c r="A1516" s="129"/>
      <c r="B1516" s="273"/>
      <c r="C1516" s="98"/>
      <c r="D1516" s="98"/>
      <c r="E1516" s="275"/>
    </row>
    <row r="1517" spans="1:5" ht="15">
      <c r="A1517" s="129"/>
      <c r="B1517" s="273"/>
      <c r="C1517" s="98"/>
      <c r="D1517" s="98"/>
      <c r="E1517" s="275"/>
    </row>
    <row r="1518" spans="1:5" ht="15">
      <c r="A1518" s="129"/>
      <c r="B1518" s="273"/>
      <c r="C1518" s="98"/>
      <c r="D1518" s="98"/>
      <c r="E1518" s="275"/>
    </row>
    <row r="1519" spans="1:5" ht="15">
      <c r="A1519" s="129"/>
      <c r="B1519" s="273"/>
      <c r="C1519" s="98"/>
      <c r="D1519" s="98"/>
      <c r="E1519" s="275"/>
    </row>
    <row r="1520" spans="1:5" ht="15">
      <c r="A1520" s="129"/>
      <c r="B1520" s="273"/>
      <c r="C1520" s="98"/>
      <c r="D1520" s="98"/>
      <c r="E1520" s="275"/>
    </row>
    <row r="1521" spans="1:5" ht="15">
      <c r="A1521" s="129"/>
      <c r="B1521" s="273"/>
      <c r="C1521" s="98"/>
      <c r="D1521" s="98"/>
      <c r="E1521" s="275"/>
    </row>
    <row r="1522" spans="1:5" ht="15">
      <c r="A1522" s="129"/>
      <c r="B1522" s="273"/>
      <c r="C1522" s="98"/>
      <c r="D1522" s="98"/>
      <c r="E1522" s="275"/>
    </row>
    <row r="1523" spans="1:5" ht="15">
      <c r="A1523" s="129"/>
      <c r="B1523" s="273"/>
      <c r="C1523" s="98"/>
      <c r="D1523" s="98"/>
      <c r="E1523" s="275"/>
    </row>
    <row r="1524" spans="1:5" ht="15">
      <c r="A1524" s="129"/>
      <c r="B1524" s="273"/>
      <c r="C1524" s="98"/>
      <c r="D1524" s="98"/>
      <c r="E1524" s="275"/>
    </row>
    <row r="1525" spans="1:5" ht="15">
      <c r="A1525" s="129"/>
      <c r="B1525" s="273"/>
      <c r="C1525" s="98"/>
      <c r="D1525" s="98"/>
      <c r="E1525" s="275"/>
    </row>
    <row r="1526" spans="1:5" ht="15">
      <c r="A1526" s="129"/>
      <c r="B1526" s="273"/>
      <c r="C1526" s="98"/>
      <c r="D1526" s="98"/>
      <c r="E1526" s="275"/>
    </row>
    <row r="1527" spans="1:5" ht="15">
      <c r="A1527" s="129"/>
      <c r="B1527" s="273"/>
      <c r="C1527" s="98"/>
      <c r="D1527" s="98"/>
      <c r="E1527" s="275"/>
    </row>
    <row r="1528" spans="1:5" ht="15">
      <c r="A1528" s="129"/>
      <c r="B1528" s="273"/>
      <c r="C1528" s="98"/>
      <c r="D1528" s="98"/>
      <c r="E1528" s="275"/>
    </row>
    <row r="1529" spans="1:5" ht="15">
      <c r="A1529" s="129"/>
      <c r="B1529" s="273"/>
      <c r="C1529" s="98"/>
      <c r="D1529" s="98"/>
      <c r="E1529" s="275"/>
    </row>
    <row r="1530" spans="1:5" ht="15">
      <c r="A1530" s="129"/>
      <c r="B1530" s="273"/>
      <c r="C1530" s="98"/>
      <c r="D1530" s="98"/>
      <c r="E1530" s="275"/>
    </row>
    <row r="1531" spans="1:5" ht="15">
      <c r="A1531" s="129"/>
      <c r="B1531" s="273"/>
      <c r="C1531" s="98"/>
      <c r="D1531" s="98"/>
      <c r="E1531" s="275"/>
    </row>
    <row r="1532" spans="1:5" ht="15">
      <c r="A1532" s="129"/>
      <c r="B1532" s="273"/>
      <c r="C1532" s="98"/>
      <c r="D1532" s="98"/>
      <c r="E1532" s="275"/>
    </row>
    <row r="1533" spans="1:5" ht="15">
      <c r="A1533" s="129"/>
      <c r="B1533" s="273"/>
      <c r="C1533" s="98"/>
      <c r="D1533" s="98"/>
      <c r="E1533" s="275"/>
    </row>
    <row r="1534" spans="1:5" ht="15">
      <c r="A1534" s="129"/>
      <c r="B1534" s="273"/>
      <c r="C1534" s="98"/>
      <c r="D1534" s="98"/>
      <c r="E1534" s="275"/>
    </row>
    <row r="1535" spans="1:5" ht="15">
      <c r="A1535" s="129"/>
      <c r="B1535" s="273"/>
      <c r="C1535" s="98"/>
      <c r="D1535" s="98"/>
      <c r="E1535" s="275"/>
    </row>
    <row r="1536" spans="1:5" ht="15">
      <c r="A1536" s="129"/>
      <c r="B1536" s="273"/>
      <c r="C1536" s="98"/>
      <c r="D1536" s="98"/>
      <c r="E1536" s="275"/>
    </row>
    <row r="1537" spans="1:5" ht="15">
      <c r="A1537" s="129"/>
      <c r="B1537" s="273"/>
      <c r="C1537" s="98"/>
      <c r="D1537" s="98"/>
      <c r="E1537" s="275"/>
    </row>
    <row r="1538" spans="1:5" ht="15">
      <c r="A1538" s="129"/>
      <c r="B1538" s="273"/>
      <c r="C1538" s="98"/>
      <c r="D1538" s="98"/>
      <c r="E1538" s="275"/>
    </row>
    <row r="1539" spans="1:5" ht="15">
      <c r="A1539" s="129"/>
      <c r="B1539" s="273"/>
      <c r="C1539" s="98"/>
      <c r="D1539" s="98"/>
      <c r="E1539" s="275"/>
    </row>
    <row r="1540" spans="1:5" ht="15">
      <c r="A1540" s="129"/>
      <c r="B1540" s="273"/>
      <c r="C1540" s="98"/>
      <c r="D1540" s="98"/>
      <c r="E1540" s="275"/>
    </row>
    <row r="1541" spans="1:5" ht="15">
      <c r="A1541" s="129"/>
      <c r="B1541" s="273"/>
      <c r="C1541" s="98"/>
      <c r="D1541" s="98"/>
      <c r="E1541" s="275"/>
    </row>
    <row r="1542" spans="1:5" ht="15">
      <c r="A1542" s="129"/>
      <c r="B1542" s="273"/>
      <c r="C1542" s="98"/>
      <c r="D1542" s="98"/>
      <c r="E1542" s="275"/>
    </row>
    <row r="1543" spans="1:5" ht="15">
      <c r="A1543" s="129"/>
      <c r="B1543" s="273"/>
      <c r="C1543" s="98"/>
      <c r="D1543" s="98"/>
      <c r="E1543" s="275"/>
    </row>
    <row r="1544" spans="1:5" ht="15">
      <c r="A1544" s="129"/>
      <c r="B1544" s="273"/>
      <c r="C1544" s="98"/>
      <c r="D1544" s="98"/>
      <c r="E1544" s="275"/>
    </row>
    <row r="1545" spans="1:5" ht="15">
      <c r="A1545" s="129"/>
      <c r="B1545" s="273"/>
      <c r="C1545" s="98"/>
      <c r="D1545" s="98"/>
      <c r="E1545" s="275"/>
    </row>
    <row r="1546" spans="1:5" ht="15">
      <c r="A1546" s="129"/>
      <c r="B1546" s="273"/>
      <c r="C1546" s="98"/>
      <c r="D1546" s="98"/>
      <c r="E1546" s="275"/>
    </row>
    <row r="1547" spans="1:5" ht="15">
      <c r="A1547" s="129"/>
      <c r="B1547" s="273"/>
      <c r="C1547" s="98"/>
      <c r="D1547" s="98"/>
      <c r="E1547" s="275"/>
    </row>
    <row r="1548" spans="1:5" ht="15">
      <c r="A1548" s="129"/>
      <c r="B1548" s="273"/>
      <c r="C1548" s="98"/>
      <c r="D1548" s="98"/>
      <c r="E1548" s="275"/>
    </row>
    <row r="1549" spans="1:5" ht="15">
      <c r="A1549" s="129"/>
      <c r="B1549" s="273"/>
      <c r="C1549" s="98"/>
      <c r="D1549" s="98"/>
      <c r="E1549" s="275"/>
    </row>
    <row r="1550" spans="1:5" ht="15">
      <c r="A1550" s="129"/>
      <c r="B1550" s="273"/>
      <c r="C1550" s="98"/>
      <c r="D1550" s="98"/>
      <c r="E1550" s="275"/>
    </row>
    <row r="1551" spans="1:5" ht="15">
      <c r="A1551" s="129"/>
      <c r="B1551" s="273"/>
      <c r="C1551" s="98"/>
      <c r="D1551" s="98"/>
      <c r="E1551" s="275"/>
    </row>
    <row r="1552" spans="1:5" ht="15">
      <c r="A1552" s="129"/>
      <c r="B1552" s="273"/>
      <c r="C1552" s="98"/>
      <c r="D1552" s="98"/>
      <c r="E1552" s="275"/>
    </row>
    <row r="1553" spans="1:5" ht="15">
      <c r="A1553" s="129"/>
      <c r="B1553" s="273"/>
      <c r="C1553" s="98"/>
      <c r="D1553" s="98"/>
      <c r="E1553" s="275"/>
    </row>
    <row r="1554" spans="1:5" ht="15">
      <c r="A1554" s="129"/>
      <c r="B1554" s="273"/>
      <c r="C1554" s="98"/>
      <c r="D1554" s="98"/>
      <c r="E1554" s="275"/>
    </row>
    <row r="1555" spans="1:5" ht="15">
      <c r="A1555" s="129"/>
      <c r="B1555" s="273"/>
      <c r="C1555" s="98"/>
      <c r="D1555" s="98"/>
      <c r="E1555" s="275"/>
    </row>
    <row r="1556" spans="1:5" ht="15">
      <c r="A1556" s="129"/>
      <c r="B1556" s="273"/>
      <c r="C1556" s="98"/>
      <c r="D1556" s="98"/>
      <c r="E1556" s="275"/>
    </row>
    <row r="1557" spans="1:5" ht="15">
      <c r="A1557" s="129"/>
      <c r="B1557" s="273"/>
      <c r="C1557" s="98"/>
      <c r="D1557" s="98"/>
      <c r="E1557" s="275"/>
    </row>
    <row r="1558" spans="1:5" ht="15">
      <c r="A1558" s="129"/>
      <c r="B1558" s="273"/>
      <c r="C1558" s="98"/>
      <c r="D1558" s="98"/>
      <c r="E1558" s="275"/>
    </row>
    <row r="1559" spans="1:5" ht="15">
      <c r="A1559" s="129"/>
      <c r="B1559" s="273"/>
      <c r="C1559" s="98"/>
      <c r="D1559" s="98"/>
      <c r="E1559" s="275"/>
    </row>
    <row r="1560" spans="1:5" ht="15">
      <c r="A1560" s="129"/>
      <c r="B1560" s="273"/>
      <c r="C1560" s="98"/>
      <c r="D1560" s="98"/>
      <c r="E1560" s="275"/>
    </row>
    <row r="1561" spans="1:5" ht="15">
      <c r="A1561" s="129"/>
      <c r="B1561" s="273"/>
      <c r="C1561" s="98"/>
      <c r="D1561" s="98"/>
      <c r="E1561" s="275"/>
    </row>
    <row r="1562" spans="1:5" ht="15">
      <c r="A1562" s="129"/>
      <c r="B1562" s="273"/>
      <c r="C1562" s="98"/>
      <c r="D1562" s="98"/>
      <c r="E1562" s="275"/>
    </row>
    <row r="1563" spans="1:5" ht="15">
      <c r="A1563" s="129"/>
      <c r="B1563" s="273"/>
      <c r="C1563" s="98"/>
      <c r="D1563" s="98"/>
      <c r="E1563" s="275"/>
    </row>
    <row r="1564" spans="1:5" ht="15">
      <c r="A1564" s="129"/>
      <c r="B1564" s="273"/>
      <c r="C1564" s="98"/>
      <c r="D1564" s="98"/>
      <c r="E1564" s="275"/>
    </row>
    <row r="1565" spans="1:5" ht="15">
      <c r="A1565" s="129"/>
      <c r="B1565" s="273"/>
      <c r="C1565" s="98"/>
      <c r="D1565" s="98"/>
      <c r="E1565" s="275"/>
    </row>
    <row r="1566" spans="1:5" ht="15">
      <c r="A1566" s="129"/>
      <c r="B1566" s="273"/>
      <c r="C1566" s="98"/>
      <c r="D1566" s="98"/>
      <c r="E1566" s="275"/>
    </row>
    <row r="1567" spans="1:5" ht="15">
      <c r="A1567" s="129"/>
      <c r="B1567" s="273"/>
      <c r="C1567" s="98"/>
      <c r="D1567" s="98"/>
      <c r="E1567" s="275"/>
    </row>
    <row r="1568" spans="1:5" ht="15">
      <c r="A1568" s="129"/>
      <c r="B1568" s="273"/>
      <c r="C1568" s="98"/>
      <c r="D1568" s="98"/>
      <c r="E1568" s="275"/>
    </row>
    <row r="1569" spans="1:5" ht="15">
      <c r="A1569" s="129"/>
      <c r="B1569" s="273"/>
      <c r="C1569" s="98"/>
      <c r="D1569" s="98"/>
      <c r="E1569" s="275"/>
    </row>
    <row r="1570" spans="1:5" ht="15">
      <c r="A1570" s="129"/>
      <c r="B1570" s="273"/>
      <c r="C1570" s="98"/>
      <c r="D1570" s="98"/>
      <c r="E1570" s="275"/>
    </row>
    <row r="1571" spans="1:5" ht="15">
      <c r="A1571" s="129"/>
      <c r="B1571" s="273"/>
      <c r="C1571" s="98"/>
      <c r="D1571" s="98"/>
      <c r="E1571" s="275"/>
    </row>
    <row r="1572" spans="1:5" ht="15">
      <c r="A1572" s="129"/>
      <c r="B1572" s="273"/>
      <c r="C1572" s="98"/>
      <c r="D1572" s="98"/>
      <c r="E1572" s="275"/>
    </row>
    <row r="1573" spans="1:5" ht="15">
      <c r="A1573" s="129"/>
      <c r="B1573" s="273"/>
      <c r="C1573" s="98"/>
      <c r="D1573" s="98"/>
      <c r="E1573" s="275"/>
    </row>
    <row r="1574" spans="1:5" ht="15">
      <c r="A1574" s="129"/>
      <c r="B1574" s="273"/>
      <c r="C1574" s="98"/>
      <c r="D1574" s="98"/>
      <c r="E1574" s="275"/>
    </row>
    <row r="1575" spans="1:5" ht="15">
      <c r="A1575" s="129"/>
      <c r="B1575" s="273"/>
      <c r="C1575" s="98"/>
      <c r="D1575" s="98"/>
      <c r="E1575" s="275"/>
    </row>
    <row r="1576" spans="1:5" ht="15">
      <c r="A1576" s="129"/>
      <c r="B1576" s="273"/>
      <c r="C1576" s="98"/>
      <c r="D1576" s="98"/>
      <c r="E1576" s="275"/>
    </row>
    <row r="1577" spans="1:5" ht="15">
      <c r="A1577" s="129"/>
      <c r="B1577" s="273"/>
      <c r="C1577" s="98"/>
      <c r="D1577" s="98"/>
      <c r="E1577" s="275"/>
    </row>
    <row r="1578" spans="1:5" ht="15">
      <c r="A1578" s="129"/>
      <c r="B1578" s="273"/>
      <c r="C1578" s="98"/>
      <c r="D1578" s="98"/>
      <c r="E1578" s="275"/>
    </row>
    <row r="1579" spans="1:5" ht="15">
      <c r="A1579" s="129"/>
      <c r="B1579" s="273"/>
      <c r="C1579" s="98"/>
      <c r="D1579" s="98"/>
      <c r="E1579" s="275"/>
    </row>
    <row r="1580" spans="1:5" ht="15">
      <c r="A1580" s="129"/>
      <c r="B1580" s="273"/>
      <c r="C1580" s="98"/>
      <c r="D1580" s="98"/>
      <c r="E1580" s="275"/>
    </row>
    <row r="1581" spans="1:5" ht="15">
      <c r="A1581" s="129"/>
      <c r="B1581" s="273"/>
      <c r="C1581" s="98"/>
      <c r="D1581" s="98"/>
      <c r="E1581" s="275"/>
    </row>
    <row r="1582" spans="1:5" ht="15">
      <c r="A1582" s="129"/>
      <c r="B1582" s="273"/>
      <c r="C1582" s="98"/>
      <c r="D1582" s="98"/>
      <c r="E1582" s="275"/>
    </row>
    <row r="1583" spans="1:5" ht="15">
      <c r="A1583" s="129"/>
      <c r="B1583" s="273"/>
      <c r="C1583" s="98"/>
      <c r="D1583" s="98"/>
      <c r="E1583" s="275"/>
    </row>
    <row r="1584" spans="1:5" ht="15">
      <c r="A1584" s="129"/>
      <c r="B1584" s="273"/>
      <c r="C1584" s="98"/>
      <c r="D1584" s="98"/>
      <c r="E1584" s="275"/>
    </row>
    <row r="1585" spans="1:5" ht="15">
      <c r="A1585" s="129"/>
      <c r="B1585" s="273"/>
      <c r="C1585" s="98"/>
      <c r="D1585" s="98"/>
      <c r="E1585" s="275"/>
    </row>
    <row r="1586" spans="1:5" ht="15">
      <c r="A1586" s="129"/>
      <c r="B1586" s="273"/>
      <c r="C1586" s="98"/>
      <c r="D1586" s="98"/>
      <c r="E1586" s="275"/>
    </row>
    <row r="1587" spans="1:5" ht="15">
      <c r="A1587" s="129"/>
      <c r="B1587" s="273"/>
      <c r="C1587" s="98"/>
      <c r="D1587" s="98"/>
      <c r="E1587" s="275"/>
    </row>
    <row r="1588" spans="1:5" ht="15">
      <c r="A1588" s="129"/>
      <c r="B1588" s="273"/>
      <c r="C1588" s="98"/>
      <c r="D1588" s="98"/>
      <c r="E1588" s="275"/>
    </row>
    <row r="1589" spans="1:5" ht="15">
      <c r="A1589" s="129"/>
      <c r="B1589" s="273"/>
      <c r="C1589" s="98"/>
      <c r="D1589" s="98"/>
      <c r="E1589" s="275"/>
    </row>
    <row r="1590" spans="1:5" ht="15">
      <c r="A1590" s="129"/>
      <c r="B1590" s="273"/>
      <c r="C1590" s="98"/>
      <c r="D1590" s="98"/>
      <c r="E1590" s="275"/>
    </row>
    <row r="1591" spans="1:5" ht="15">
      <c r="A1591" s="129"/>
      <c r="B1591" s="273"/>
      <c r="C1591" s="98"/>
      <c r="D1591" s="98"/>
      <c r="E1591" s="275"/>
    </row>
    <row r="1592" spans="1:5" ht="15">
      <c r="A1592" s="129"/>
      <c r="B1592" s="273"/>
      <c r="C1592" s="98"/>
      <c r="D1592" s="98"/>
      <c r="E1592" s="275"/>
    </row>
    <row r="1593" spans="1:5" ht="15">
      <c r="A1593" s="129"/>
      <c r="B1593" s="273"/>
      <c r="C1593" s="98"/>
      <c r="D1593" s="98"/>
      <c r="E1593" s="275"/>
    </row>
    <row r="1594" spans="1:5" ht="15">
      <c r="A1594" s="129"/>
      <c r="B1594" s="273"/>
      <c r="C1594" s="98"/>
      <c r="D1594" s="98"/>
      <c r="E1594" s="275"/>
    </row>
    <row r="1595" spans="1:5" ht="15">
      <c r="A1595" s="129"/>
      <c r="B1595" s="273"/>
      <c r="C1595" s="98"/>
      <c r="D1595" s="98"/>
      <c r="E1595" s="275"/>
    </row>
    <row r="1596" spans="1:5" ht="15">
      <c r="A1596" s="129"/>
      <c r="B1596" s="273"/>
      <c r="C1596" s="98"/>
      <c r="D1596" s="98"/>
      <c r="E1596" s="275"/>
    </row>
    <row r="1597" spans="1:5" ht="15">
      <c r="A1597" s="129"/>
      <c r="B1597" s="273"/>
      <c r="C1597" s="98"/>
      <c r="D1597" s="98"/>
      <c r="E1597" s="275"/>
    </row>
    <row r="1598" spans="1:5" ht="15">
      <c r="A1598" s="129"/>
      <c r="B1598" s="273"/>
      <c r="C1598" s="98"/>
      <c r="D1598" s="98"/>
      <c r="E1598" s="275"/>
    </row>
    <row r="1599" spans="1:5" ht="15">
      <c r="A1599" s="129"/>
      <c r="B1599" s="273"/>
      <c r="C1599" s="98"/>
      <c r="D1599" s="98"/>
      <c r="E1599" s="275"/>
    </row>
    <row r="1600" spans="1:5" ht="15">
      <c r="A1600" s="129"/>
      <c r="B1600" s="273"/>
      <c r="C1600" s="98"/>
      <c r="D1600" s="98"/>
      <c r="E1600" s="275"/>
    </row>
    <row r="1601" spans="1:5" ht="15">
      <c r="A1601" s="129"/>
      <c r="B1601" s="273"/>
      <c r="C1601" s="98"/>
      <c r="D1601" s="98"/>
      <c r="E1601" s="275"/>
    </row>
    <row r="1602" spans="1:5" ht="15">
      <c r="A1602" s="129"/>
      <c r="B1602" s="273"/>
      <c r="C1602" s="98"/>
      <c r="D1602" s="98"/>
      <c r="E1602" s="275"/>
    </row>
    <row r="1603" spans="1:5" ht="15">
      <c r="A1603" s="129"/>
      <c r="B1603" s="273"/>
      <c r="C1603" s="98"/>
      <c r="D1603" s="98"/>
      <c r="E1603" s="275"/>
    </row>
    <row r="1604" spans="1:5" ht="15">
      <c r="A1604" s="129"/>
      <c r="B1604" s="273"/>
      <c r="C1604" s="98"/>
      <c r="D1604" s="98"/>
      <c r="E1604" s="275"/>
    </row>
    <row r="1605" spans="1:5" ht="15">
      <c r="A1605" s="129"/>
      <c r="B1605" s="273"/>
      <c r="C1605" s="98"/>
      <c r="D1605" s="98"/>
      <c r="E1605" s="275"/>
    </row>
    <row r="1606" spans="1:5" ht="15">
      <c r="A1606" s="129"/>
      <c r="B1606" s="273"/>
      <c r="C1606" s="98"/>
      <c r="D1606" s="98"/>
      <c r="E1606" s="275"/>
    </row>
    <row r="1607" spans="1:5" ht="15">
      <c r="A1607" s="129"/>
      <c r="B1607" s="273"/>
      <c r="C1607" s="98"/>
      <c r="D1607" s="98"/>
      <c r="E1607" s="275"/>
    </row>
    <row r="1608" spans="1:5" ht="15">
      <c r="A1608" s="129"/>
      <c r="B1608" s="273"/>
      <c r="C1608" s="98"/>
      <c r="D1608" s="98"/>
      <c r="E1608" s="275"/>
    </row>
    <row r="1609" spans="1:5" ht="15">
      <c r="A1609" s="129"/>
      <c r="B1609" s="273"/>
      <c r="C1609" s="98"/>
      <c r="D1609" s="98"/>
      <c r="E1609" s="275"/>
    </row>
    <row r="1610" spans="1:5" ht="15">
      <c r="A1610" s="129"/>
      <c r="B1610" s="273"/>
      <c r="C1610" s="98"/>
      <c r="D1610" s="98"/>
      <c r="E1610" s="275"/>
    </row>
    <row r="1611" spans="1:5" ht="15">
      <c r="A1611" s="129"/>
      <c r="B1611" s="273"/>
      <c r="C1611" s="98"/>
      <c r="D1611" s="98"/>
      <c r="E1611" s="275"/>
    </row>
    <row r="1612" spans="1:5" ht="15">
      <c r="A1612" s="129"/>
      <c r="B1612" s="273"/>
      <c r="C1612" s="98"/>
      <c r="D1612" s="98"/>
      <c r="E1612" s="275"/>
    </row>
    <row r="1613" spans="1:5" ht="15">
      <c r="A1613" s="129"/>
      <c r="B1613" s="273"/>
      <c r="C1613" s="98"/>
      <c r="D1613" s="98"/>
      <c r="E1613" s="275"/>
    </row>
    <row r="1614" spans="1:5" ht="15">
      <c r="A1614" s="129"/>
      <c r="B1614" s="273"/>
      <c r="C1614" s="98"/>
      <c r="D1614" s="98"/>
      <c r="E1614" s="275"/>
    </row>
    <row r="1615" spans="1:5" ht="15">
      <c r="A1615" s="129"/>
      <c r="B1615" s="273"/>
      <c r="C1615" s="98"/>
      <c r="D1615" s="98"/>
      <c r="E1615" s="275"/>
    </row>
    <row r="1616" spans="1:5" ht="15">
      <c r="A1616" s="129"/>
      <c r="B1616" s="273"/>
      <c r="C1616" s="98"/>
      <c r="D1616" s="98"/>
      <c r="E1616" s="275"/>
    </row>
    <row r="1617" spans="1:5" ht="15">
      <c r="A1617" s="129"/>
      <c r="B1617" s="273"/>
      <c r="C1617" s="98"/>
      <c r="D1617" s="98"/>
      <c r="E1617" s="275"/>
    </row>
    <row r="1618" spans="1:5" ht="15">
      <c r="A1618" s="129"/>
      <c r="B1618" s="273"/>
      <c r="C1618" s="98"/>
      <c r="D1618" s="98"/>
      <c r="E1618" s="275"/>
    </row>
    <row r="1619" spans="1:5" ht="15">
      <c r="A1619" s="129"/>
      <c r="B1619" s="273"/>
      <c r="C1619" s="98"/>
      <c r="D1619" s="98"/>
      <c r="E1619" s="275"/>
    </row>
    <row r="1620" spans="1:5" ht="15">
      <c r="A1620" s="129"/>
      <c r="B1620" s="273"/>
      <c r="C1620" s="98"/>
      <c r="D1620" s="98"/>
      <c r="E1620" s="275"/>
    </row>
    <row r="1621" spans="1:5" ht="15">
      <c r="A1621" s="129"/>
      <c r="B1621" s="273"/>
      <c r="C1621" s="98"/>
      <c r="D1621" s="98"/>
      <c r="E1621" s="275"/>
    </row>
    <row r="1622" spans="1:5" ht="15">
      <c r="A1622" s="129"/>
      <c r="B1622" s="273"/>
      <c r="C1622" s="98"/>
      <c r="D1622" s="98"/>
      <c r="E1622" s="275"/>
    </row>
    <row r="1623" spans="1:5" ht="15">
      <c r="A1623" s="129"/>
      <c r="B1623" s="273"/>
      <c r="C1623" s="98"/>
      <c r="D1623" s="98"/>
      <c r="E1623" s="275"/>
    </row>
    <row r="1624" spans="1:5" ht="15">
      <c r="A1624" s="129"/>
      <c r="B1624" s="273"/>
      <c r="C1624" s="98"/>
      <c r="D1624" s="98"/>
      <c r="E1624" s="275"/>
    </row>
    <row r="1625" spans="1:5" ht="15">
      <c r="A1625" s="129"/>
      <c r="B1625" s="273"/>
      <c r="C1625" s="98"/>
      <c r="D1625" s="98"/>
      <c r="E1625" s="275"/>
    </row>
    <row r="1626" spans="1:5" ht="15">
      <c r="A1626" s="129"/>
      <c r="B1626" s="273"/>
      <c r="C1626" s="98"/>
      <c r="D1626" s="98"/>
      <c r="E1626" s="275"/>
    </row>
    <row r="1627" spans="1:5" ht="15">
      <c r="A1627" s="129"/>
      <c r="B1627" s="273"/>
      <c r="C1627" s="98"/>
      <c r="D1627" s="98"/>
      <c r="E1627" s="275"/>
    </row>
    <row r="1628" spans="1:5" ht="15">
      <c r="A1628" s="129"/>
      <c r="B1628" s="273"/>
      <c r="C1628" s="98"/>
      <c r="D1628" s="98"/>
      <c r="E1628" s="275"/>
    </row>
    <row r="1629" spans="1:5" ht="15">
      <c r="A1629" s="129"/>
      <c r="B1629" s="273"/>
      <c r="C1629" s="98"/>
      <c r="D1629" s="98"/>
      <c r="E1629" s="275"/>
    </row>
    <row r="1630" spans="1:5" ht="15">
      <c r="A1630" s="129"/>
      <c r="B1630" s="273"/>
      <c r="C1630" s="98"/>
      <c r="D1630" s="98"/>
      <c r="E1630" s="275"/>
    </row>
    <row r="1631" spans="1:5" ht="15">
      <c r="A1631" s="129"/>
      <c r="B1631" s="273"/>
      <c r="C1631" s="98"/>
      <c r="D1631" s="98"/>
      <c r="E1631" s="275"/>
    </row>
    <row r="1632" spans="1:5" ht="15">
      <c r="A1632" s="129"/>
      <c r="B1632" s="273"/>
      <c r="C1632" s="98"/>
      <c r="D1632" s="98"/>
      <c r="E1632" s="275"/>
    </row>
    <row r="1633" spans="1:5" ht="15">
      <c r="A1633" s="129"/>
      <c r="B1633" s="273"/>
      <c r="C1633" s="98"/>
      <c r="D1633" s="98"/>
      <c r="E1633" s="275"/>
    </row>
    <row r="1634" spans="1:5" ht="15">
      <c r="A1634" s="129"/>
      <c r="B1634" s="273"/>
      <c r="C1634" s="98"/>
      <c r="D1634" s="98"/>
      <c r="E1634" s="275"/>
    </row>
    <row r="1635" spans="1:5" ht="15">
      <c r="A1635" s="129"/>
      <c r="B1635" s="273"/>
      <c r="C1635" s="98"/>
      <c r="D1635" s="98"/>
      <c r="E1635" s="275"/>
    </row>
    <row r="1636" spans="1:5" ht="15">
      <c r="A1636" s="129"/>
      <c r="B1636" s="273"/>
      <c r="C1636" s="98"/>
      <c r="D1636" s="98"/>
      <c r="E1636" s="275"/>
    </row>
    <row r="1637" spans="1:5" ht="15">
      <c r="A1637" s="129"/>
      <c r="B1637" s="273"/>
      <c r="C1637" s="98"/>
      <c r="D1637" s="98"/>
      <c r="E1637" s="275"/>
    </row>
    <row r="1638" spans="1:5" ht="15">
      <c r="A1638" s="129"/>
      <c r="B1638" s="273"/>
      <c r="C1638" s="98"/>
      <c r="D1638" s="98"/>
      <c r="E1638" s="275"/>
    </row>
    <row r="1639" spans="1:5" ht="15">
      <c r="A1639" s="129"/>
      <c r="B1639" s="273"/>
      <c r="C1639" s="98"/>
      <c r="D1639" s="98"/>
      <c r="E1639" s="275"/>
    </row>
    <row r="1640" spans="1:5" ht="15">
      <c r="A1640" s="129"/>
      <c r="B1640" s="273"/>
      <c r="C1640" s="98"/>
      <c r="D1640" s="98"/>
      <c r="E1640" s="275"/>
    </row>
    <row r="1641" spans="1:5" ht="15">
      <c r="A1641" s="129"/>
      <c r="B1641" s="273"/>
      <c r="C1641" s="98"/>
      <c r="D1641" s="98"/>
      <c r="E1641" s="275"/>
    </row>
    <row r="1642" spans="1:5" ht="15">
      <c r="A1642" s="129"/>
      <c r="B1642" s="273"/>
      <c r="C1642" s="98"/>
      <c r="D1642" s="98"/>
      <c r="E1642" s="275"/>
    </row>
    <row r="1643" spans="1:5" ht="15">
      <c r="A1643" s="129"/>
      <c r="B1643" s="273"/>
      <c r="C1643" s="98"/>
      <c r="D1643" s="98"/>
      <c r="E1643" s="275"/>
    </row>
    <row r="1644" spans="1:5" ht="15">
      <c r="A1644" s="129"/>
      <c r="B1644" s="273"/>
      <c r="C1644" s="98"/>
      <c r="D1644" s="98"/>
      <c r="E1644" s="275"/>
    </row>
    <row r="1645" spans="1:5" ht="15">
      <c r="A1645" s="129"/>
      <c r="B1645" s="273"/>
      <c r="C1645" s="98"/>
      <c r="D1645" s="98"/>
      <c r="E1645" s="275"/>
    </row>
    <row r="1646" spans="1:5" ht="15">
      <c r="A1646" s="129"/>
      <c r="B1646" s="273"/>
      <c r="C1646" s="98"/>
      <c r="D1646" s="98"/>
      <c r="E1646" s="275"/>
    </row>
    <row r="1647" spans="1:5" ht="15">
      <c r="A1647" s="129"/>
      <c r="B1647" s="273"/>
      <c r="C1647" s="98"/>
      <c r="D1647" s="98"/>
      <c r="E1647" s="275"/>
    </row>
    <row r="1648" spans="1:5" ht="15">
      <c r="A1648" s="129"/>
      <c r="B1648" s="273"/>
      <c r="C1648" s="98"/>
      <c r="D1648" s="98"/>
      <c r="E1648" s="275"/>
    </row>
    <row r="1649" spans="1:5" ht="15">
      <c r="A1649" s="129"/>
      <c r="B1649" s="273"/>
      <c r="C1649" s="98"/>
      <c r="D1649" s="98"/>
      <c r="E1649" s="275"/>
    </row>
    <row r="1650" spans="1:5" ht="15">
      <c r="A1650" s="129"/>
      <c r="B1650" s="273"/>
      <c r="C1650" s="98"/>
      <c r="D1650" s="98"/>
      <c r="E1650" s="275"/>
    </row>
    <row r="1651" spans="1:5" ht="15">
      <c r="A1651" s="129"/>
      <c r="B1651" s="273"/>
      <c r="C1651" s="98"/>
      <c r="D1651" s="98"/>
      <c r="E1651" s="275"/>
    </row>
    <row r="1652" spans="1:5" ht="15">
      <c r="A1652" s="129"/>
      <c r="B1652" s="273"/>
      <c r="C1652" s="98"/>
      <c r="D1652" s="98"/>
      <c r="E1652" s="275"/>
    </row>
    <row r="1653" spans="1:5" ht="15">
      <c r="A1653" s="129"/>
      <c r="B1653" s="273"/>
      <c r="C1653" s="98"/>
      <c r="D1653" s="98"/>
      <c r="E1653" s="275"/>
    </row>
    <row r="1654" spans="1:5" ht="15">
      <c r="A1654" s="129"/>
      <c r="B1654" s="273"/>
      <c r="C1654" s="98"/>
      <c r="D1654" s="98"/>
      <c r="E1654" s="275"/>
    </row>
    <row r="1655" spans="1:5" ht="15">
      <c r="A1655" s="129"/>
      <c r="B1655" s="273"/>
      <c r="C1655" s="98"/>
      <c r="D1655" s="98"/>
      <c r="E1655" s="275"/>
    </row>
    <row r="1656" spans="1:5" ht="15">
      <c r="A1656" s="129"/>
      <c r="B1656" s="273"/>
      <c r="C1656" s="98"/>
      <c r="D1656" s="98"/>
      <c r="E1656" s="275"/>
    </row>
    <row r="1657" spans="1:5" ht="15">
      <c r="A1657" s="129"/>
      <c r="B1657" s="273"/>
      <c r="C1657" s="98"/>
      <c r="D1657" s="98"/>
      <c r="E1657" s="275"/>
    </row>
    <row r="1658" spans="1:5" ht="15">
      <c r="A1658" s="129"/>
      <c r="B1658" s="273"/>
      <c r="C1658" s="98"/>
      <c r="D1658" s="98"/>
      <c r="E1658" s="275"/>
    </row>
    <row r="1659" spans="1:5" ht="15">
      <c r="A1659" s="129"/>
      <c r="B1659" s="273"/>
      <c r="C1659" s="98"/>
      <c r="D1659" s="98"/>
      <c r="E1659" s="275"/>
    </row>
    <row r="1660" spans="1:5" ht="15">
      <c r="A1660" s="129"/>
      <c r="B1660" s="273"/>
      <c r="C1660" s="98"/>
      <c r="D1660" s="98"/>
      <c r="E1660" s="275"/>
    </row>
    <row r="1661" spans="1:5" ht="15">
      <c r="A1661" s="129"/>
      <c r="B1661" s="273"/>
      <c r="C1661" s="98"/>
      <c r="D1661" s="98"/>
      <c r="E1661" s="275"/>
    </row>
    <row r="1662" spans="1:5" ht="15">
      <c r="A1662" s="129"/>
      <c r="B1662" s="273"/>
      <c r="C1662" s="98"/>
      <c r="D1662" s="98"/>
      <c r="E1662" s="275"/>
    </row>
    <row r="1663" spans="1:5" ht="15">
      <c r="A1663" s="129"/>
      <c r="B1663" s="273"/>
      <c r="C1663" s="98"/>
      <c r="D1663" s="98"/>
      <c r="E1663" s="275"/>
    </row>
    <row r="1664" spans="1:5" ht="15">
      <c r="A1664" s="129"/>
      <c r="B1664" s="273"/>
      <c r="C1664" s="98"/>
      <c r="D1664" s="98"/>
      <c r="E1664" s="275"/>
    </row>
    <row r="1665" spans="1:5" ht="15">
      <c r="A1665" s="129"/>
      <c r="B1665" s="273"/>
      <c r="C1665" s="98"/>
      <c r="D1665" s="98"/>
      <c r="E1665" s="275"/>
    </row>
    <row r="1666" spans="1:5" ht="15">
      <c r="A1666" s="129"/>
      <c r="B1666" s="273"/>
      <c r="C1666" s="98"/>
      <c r="D1666" s="98"/>
      <c r="E1666" s="275"/>
    </row>
    <row r="1667" spans="1:5" ht="15">
      <c r="A1667" s="129"/>
      <c r="B1667" s="273"/>
      <c r="C1667" s="98"/>
      <c r="D1667" s="98"/>
      <c r="E1667" s="275"/>
    </row>
    <row r="1668" spans="1:5" ht="15">
      <c r="A1668" s="129"/>
      <c r="B1668" s="273"/>
      <c r="C1668" s="98"/>
      <c r="D1668" s="98"/>
      <c r="E1668" s="275"/>
    </row>
    <row r="1669" spans="1:5" ht="15">
      <c r="A1669" s="129"/>
      <c r="B1669" s="273"/>
      <c r="C1669" s="98"/>
      <c r="D1669" s="98"/>
      <c r="E1669" s="275"/>
    </row>
    <row r="1670" spans="1:5" ht="15">
      <c r="A1670" s="129"/>
      <c r="B1670" s="273"/>
      <c r="C1670" s="98"/>
      <c r="D1670" s="98"/>
      <c r="E1670" s="275"/>
    </row>
    <row r="1671" spans="1:5" ht="15">
      <c r="A1671" s="129"/>
      <c r="B1671" s="273"/>
      <c r="C1671" s="98"/>
      <c r="D1671" s="98"/>
      <c r="E1671" s="275"/>
    </row>
    <row r="1672" spans="1:5" ht="15">
      <c r="A1672" s="129"/>
      <c r="B1672" s="273"/>
      <c r="C1672" s="98"/>
      <c r="D1672" s="98"/>
      <c r="E1672" s="275"/>
    </row>
    <row r="1673" spans="1:5" ht="15">
      <c r="A1673" s="129"/>
      <c r="B1673" s="273"/>
      <c r="C1673" s="98"/>
      <c r="D1673" s="98"/>
      <c r="E1673" s="275"/>
    </row>
    <row r="1674" spans="1:5" ht="15">
      <c r="A1674" s="129"/>
      <c r="B1674" s="273"/>
      <c r="C1674" s="98"/>
      <c r="D1674" s="98"/>
      <c r="E1674" s="275"/>
    </row>
    <row r="1675" spans="1:5" ht="15">
      <c r="A1675" s="129"/>
      <c r="B1675" s="273"/>
      <c r="C1675" s="98"/>
      <c r="D1675" s="98"/>
      <c r="E1675" s="275"/>
    </row>
    <row r="1676" spans="1:5" ht="15">
      <c r="A1676" s="129"/>
      <c r="B1676" s="273"/>
      <c r="C1676" s="98"/>
      <c r="D1676" s="98"/>
      <c r="E1676" s="275"/>
    </row>
    <row r="1677" spans="1:5" ht="15">
      <c r="A1677" s="129"/>
      <c r="B1677" s="273"/>
      <c r="C1677" s="98"/>
      <c r="D1677" s="98"/>
      <c r="E1677" s="275"/>
    </row>
    <row r="1678" spans="1:5" ht="15">
      <c r="A1678" s="129"/>
      <c r="B1678" s="273"/>
      <c r="C1678" s="98"/>
      <c r="D1678" s="98"/>
      <c r="E1678" s="275"/>
    </row>
    <row r="1679" spans="1:5" ht="15">
      <c r="A1679" s="129"/>
      <c r="B1679" s="273"/>
      <c r="C1679" s="98"/>
      <c r="D1679" s="98"/>
      <c r="E1679" s="275"/>
    </row>
    <row r="1680" spans="1:5" ht="15">
      <c r="A1680" s="129"/>
      <c r="B1680" s="273"/>
      <c r="C1680" s="98"/>
      <c r="D1680" s="98"/>
      <c r="E1680" s="275"/>
    </row>
    <row r="1681" spans="1:5" ht="15">
      <c r="A1681" s="129"/>
      <c r="B1681" s="273"/>
      <c r="C1681" s="98"/>
      <c r="D1681" s="98"/>
      <c r="E1681" s="275"/>
    </row>
    <row r="1682" spans="1:5" ht="15">
      <c r="A1682" s="129"/>
      <c r="B1682" s="273"/>
      <c r="C1682" s="98"/>
      <c r="D1682" s="98"/>
      <c r="E1682" s="275"/>
    </row>
    <row r="1683" spans="1:5" ht="15">
      <c r="A1683" s="129"/>
      <c r="B1683" s="273"/>
      <c r="C1683" s="98"/>
      <c r="D1683" s="98"/>
      <c r="E1683" s="275"/>
    </row>
    <row r="1684" spans="1:5" ht="15">
      <c r="A1684" s="129"/>
      <c r="B1684" s="273"/>
      <c r="C1684" s="98"/>
      <c r="D1684" s="98"/>
      <c r="E1684" s="275"/>
    </row>
    <row r="1685" spans="1:5" ht="15">
      <c r="A1685" s="129"/>
      <c r="B1685" s="273"/>
      <c r="C1685" s="98"/>
      <c r="D1685" s="98"/>
      <c r="E1685" s="275"/>
    </row>
    <row r="1686" spans="1:5" ht="15">
      <c r="A1686" s="129"/>
      <c r="B1686" s="273"/>
      <c r="C1686" s="98"/>
      <c r="D1686" s="98"/>
      <c r="E1686" s="275"/>
    </row>
    <row r="1687" spans="1:5" ht="15">
      <c r="A1687" s="129"/>
      <c r="B1687" s="273"/>
      <c r="C1687" s="98"/>
      <c r="D1687" s="98"/>
      <c r="E1687" s="275"/>
    </row>
    <row r="1688" spans="1:5" ht="15">
      <c r="A1688" s="129"/>
      <c r="B1688" s="273"/>
      <c r="C1688" s="98"/>
      <c r="D1688" s="98"/>
      <c r="E1688" s="275"/>
    </row>
    <row r="1689" spans="1:5" ht="15">
      <c r="A1689" s="129"/>
      <c r="B1689" s="273"/>
      <c r="C1689" s="98"/>
      <c r="D1689" s="98"/>
      <c r="E1689" s="275"/>
    </row>
    <row r="1690" spans="1:5" ht="15">
      <c r="A1690" s="129"/>
      <c r="B1690" s="273"/>
      <c r="C1690" s="98"/>
      <c r="D1690" s="98"/>
      <c r="E1690" s="275"/>
    </row>
    <row r="1691" spans="1:5" ht="15">
      <c r="A1691" s="129"/>
      <c r="B1691" s="273"/>
      <c r="C1691" s="98"/>
      <c r="D1691" s="98"/>
      <c r="E1691" s="275"/>
    </row>
    <row r="1692" spans="1:5" ht="15">
      <c r="A1692" s="129"/>
      <c r="B1692" s="273"/>
      <c r="C1692" s="98"/>
      <c r="D1692" s="98"/>
      <c r="E1692" s="275"/>
    </row>
    <row r="1693" spans="1:5" ht="15">
      <c r="A1693" s="129"/>
      <c r="B1693" s="273"/>
      <c r="C1693" s="98"/>
      <c r="D1693" s="98"/>
      <c r="E1693" s="275"/>
    </row>
    <row r="1694" spans="1:5" ht="15">
      <c r="A1694" s="129"/>
      <c r="B1694" s="273"/>
      <c r="C1694" s="98"/>
      <c r="D1694" s="98"/>
      <c r="E1694" s="275"/>
    </row>
    <row r="1695" spans="1:5" ht="15">
      <c r="A1695" s="129"/>
      <c r="B1695" s="273"/>
      <c r="C1695" s="98"/>
      <c r="D1695" s="98"/>
      <c r="E1695" s="275"/>
    </row>
    <row r="1696" spans="1:5" ht="15">
      <c r="A1696" s="129"/>
      <c r="B1696" s="273"/>
      <c r="C1696" s="98"/>
      <c r="D1696" s="98"/>
      <c r="E1696" s="275"/>
    </row>
    <row r="1697" spans="1:5" ht="15">
      <c r="A1697" s="129"/>
      <c r="B1697" s="273"/>
      <c r="C1697" s="98"/>
      <c r="D1697" s="98"/>
      <c r="E1697" s="275"/>
    </row>
    <row r="1698" spans="1:5" ht="15">
      <c r="A1698" s="129"/>
      <c r="B1698" s="273"/>
      <c r="C1698" s="98"/>
      <c r="D1698" s="98"/>
      <c r="E1698" s="275"/>
    </row>
    <row r="1699" spans="1:5" ht="15">
      <c r="A1699" s="129"/>
      <c r="B1699" s="273"/>
      <c r="C1699" s="98"/>
      <c r="D1699" s="98"/>
      <c r="E1699" s="275"/>
    </row>
    <row r="1700" spans="1:5" ht="15">
      <c r="A1700" s="129"/>
      <c r="B1700" s="273"/>
      <c r="C1700" s="98"/>
      <c r="D1700" s="98"/>
      <c r="E1700" s="275"/>
    </row>
    <row r="1701" spans="1:5" ht="15">
      <c r="A1701" s="129"/>
      <c r="B1701" s="273"/>
      <c r="C1701" s="98"/>
      <c r="D1701" s="98"/>
      <c r="E1701" s="275"/>
    </row>
    <row r="1702" spans="1:5" ht="15">
      <c r="A1702" s="129"/>
      <c r="B1702" s="273"/>
      <c r="C1702" s="98"/>
      <c r="D1702" s="98"/>
      <c r="E1702" s="275"/>
    </row>
    <row r="1703" spans="1:5" ht="15">
      <c r="A1703" s="129"/>
      <c r="B1703" s="273"/>
      <c r="C1703" s="98"/>
      <c r="D1703" s="98"/>
      <c r="E1703" s="275"/>
    </row>
    <row r="1704" spans="1:5" ht="15">
      <c r="A1704" s="129"/>
      <c r="B1704" s="273"/>
      <c r="C1704" s="98"/>
      <c r="D1704" s="98"/>
      <c r="E1704" s="275"/>
    </row>
    <row r="1705" spans="1:5" ht="15">
      <c r="A1705" s="129"/>
      <c r="B1705" s="273"/>
      <c r="C1705" s="98"/>
      <c r="D1705" s="98"/>
      <c r="E1705" s="275"/>
    </row>
    <row r="1706" spans="1:5" ht="15">
      <c r="A1706" s="129"/>
      <c r="B1706" s="273"/>
      <c r="C1706" s="98"/>
      <c r="D1706" s="98"/>
      <c r="E1706" s="275"/>
    </row>
    <row r="1707" spans="1:5" ht="15">
      <c r="A1707" s="129"/>
      <c r="B1707" s="273"/>
      <c r="C1707" s="98"/>
      <c r="D1707" s="98"/>
      <c r="E1707" s="275"/>
    </row>
    <row r="1708" spans="1:5" ht="15">
      <c r="A1708" s="129"/>
      <c r="B1708" s="273"/>
      <c r="C1708" s="98"/>
      <c r="D1708" s="98"/>
      <c r="E1708" s="275"/>
    </row>
    <row r="1709" spans="1:5" ht="15">
      <c r="A1709" s="129"/>
      <c r="B1709" s="273"/>
      <c r="C1709" s="98"/>
      <c r="D1709" s="98"/>
      <c r="E1709" s="275"/>
    </row>
    <row r="1710" spans="1:5" ht="15">
      <c r="A1710" s="129"/>
      <c r="B1710" s="273"/>
      <c r="C1710" s="98"/>
      <c r="D1710" s="98"/>
      <c r="E1710" s="275"/>
    </row>
    <row r="1711" spans="1:5" ht="15">
      <c r="A1711" s="129"/>
      <c r="B1711" s="273"/>
      <c r="C1711" s="98"/>
      <c r="D1711" s="98"/>
      <c r="E1711" s="275"/>
    </row>
    <row r="1712" spans="1:5" ht="15">
      <c r="A1712" s="129"/>
      <c r="B1712" s="273"/>
      <c r="C1712" s="98"/>
      <c r="D1712" s="98"/>
      <c r="E1712" s="275"/>
    </row>
    <row r="1713" spans="1:5" ht="15">
      <c r="A1713" s="129"/>
      <c r="B1713" s="273"/>
      <c r="C1713" s="98"/>
      <c r="D1713" s="98"/>
      <c r="E1713" s="275"/>
    </row>
    <row r="1714" spans="1:5" ht="15">
      <c r="A1714" s="129"/>
      <c r="B1714" s="273"/>
      <c r="C1714" s="98"/>
      <c r="D1714" s="98"/>
      <c r="E1714" s="275"/>
    </row>
    <row r="1715" spans="1:5" ht="15">
      <c r="A1715" s="129"/>
      <c r="B1715" s="273"/>
      <c r="C1715" s="98"/>
      <c r="D1715" s="98"/>
      <c r="E1715" s="275"/>
    </row>
    <row r="1716" spans="1:5" ht="15">
      <c r="A1716" s="129"/>
      <c r="B1716" s="273"/>
      <c r="C1716" s="98"/>
      <c r="D1716" s="98"/>
      <c r="E1716" s="275"/>
    </row>
    <row r="1717" spans="1:5" ht="15">
      <c r="A1717" s="129"/>
      <c r="B1717" s="273"/>
      <c r="C1717" s="98"/>
      <c r="D1717" s="98"/>
      <c r="E1717" s="275"/>
    </row>
    <row r="1718" spans="1:5" ht="15">
      <c r="A1718" s="129"/>
      <c r="B1718" s="273"/>
      <c r="C1718" s="98"/>
      <c r="D1718" s="98"/>
      <c r="E1718" s="275"/>
    </row>
    <row r="1719" spans="1:5" ht="15">
      <c r="A1719" s="129"/>
      <c r="B1719" s="273"/>
      <c r="C1719" s="98"/>
      <c r="D1719" s="98"/>
      <c r="E1719" s="275"/>
    </row>
    <row r="1720" spans="1:5" ht="15">
      <c r="A1720" s="129"/>
      <c r="B1720" s="273"/>
      <c r="C1720" s="98"/>
      <c r="D1720" s="98"/>
      <c r="E1720" s="275"/>
    </row>
    <row r="1721" spans="1:5" ht="15">
      <c r="A1721" s="129"/>
      <c r="B1721" s="273"/>
      <c r="C1721" s="98"/>
      <c r="D1721" s="98"/>
      <c r="E1721" s="275"/>
    </row>
    <row r="1722" spans="1:5" ht="15">
      <c r="A1722" s="129"/>
      <c r="B1722" s="273"/>
      <c r="C1722" s="98"/>
      <c r="D1722" s="98"/>
      <c r="E1722" s="275"/>
    </row>
    <row r="1723" spans="1:5" ht="15">
      <c r="A1723" s="129"/>
      <c r="B1723" s="273"/>
      <c r="C1723" s="98"/>
      <c r="D1723" s="98"/>
      <c r="E1723" s="275"/>
    </row>
    <row r="1724" spans="1:5" ht="15">
      <c r="A1724" s="129"/>
      <c r="B1724" s="273"/>
      <c r="C1724" s="98"/>
      <c r="D1724" s="98"/>
      <c r="E1724" s="275"/>
    </row>
    <row r="1725" spans="1:5" ht="15">
      <c r="A1725" s="129"/>
      <c r="B1725" s="273"/>
      <c r="C1725" s="98"/>
      <c r="D1725" s="98"/>
      <c r="E1725" s="275"/>
    </row>
    <row r="1726" spans="1:5" ht="15">
      <c r="A1726" s="129"/>
      <c r="B1726" s="273"/>
      <c r="C1726" s="98"/>
      <c r="D1726" s="98"/>
      <c r="E1726" s="275"/>
    </row>
    <row r="1727" spans="1:5" ht="15">
      <c r="A1727" s="129"/>
      <c r="B1727" s="273"/>
      <c r="C1727" s="98"/>
      <c r="D1727" s="98"/>
      <c r="E1727" s="275"/>
    </row>
    <row r="1728" spans="1:5" ht="15">
      <c r="A1728" s="129"/>
      <c r="B1728" s="273"/>
      <c r="C1728" s="98"/>
      <c r="D1728" s="98"/>
      <c r="E1728" s="275"/>
    </row>
    <row r="1729" spans="1:5" ht="15">
      <c r="A1729" s="129"/>
      <c r="B1729" s="273"/>
      <c r="C1729" s="98"/>
      <c r="D1729" s="98"/>
      <c r="E1729" s="275"/>
    </row>
    <row r="1730" spans="1:5" ht="15">
      <c r="A1730" s="129"/>
      <c r="B1730" s="273"/>
      <c r="C1730" s="98"/>
      <c r="D1730" s="98"/>
      <c r="E1730" s="275"/>
    </row>
    <row r="1731" spans="1:5" ht="15">
      <c r="A1731" s="129"/>
      <c r="B1731" s="273"/>
      <c r="C1731" s="98"/>
      <c r="D1731" s="98"/>
      <c r="E1731" s="275"/>
    </row>
    <row r="1732" spans="1:5" ht="15">
      <c r="A1732" s="129"/>
      <c r="B1732" s="273"/>
      <c r="C1732" s="98"/>
      <c r="D1732" s="98"/>
      <c r="E1732" s="275"/>
    </row>
    <row r="1733" spans="1:5" ht="15">
      <c r="A1733" s="129"/>
      <c r="B1733" s="273"/>
      <c r="C1733" s="98"/>
      <c r="D1733" s="98"/>
      <c r="E1733" s="275"/>
    </row>
    <row r="1734" spans="1:5" ht="15">
      <c r="A1734" s="129"/>
      <c r="B1734" s="273"/>
      <c r="C1734" s="98"/>
      <c r="D1734" s="98"/>
      <c r="E1734" s="275"/>
    </row>
    <row r="1735" spans="1:5" ht="15">
      <c r="A1735" s="129"/>
      <c r="B1735" s="273"/>
      <c r="C1735" s="98"/>
      <c r="D1735" s="98"/>
      <c r="E1735" s="275"/>
    </row>
    <row r="1736" spans="1:5" ht="15">
      <c r="A1736" s="129"/>
      <c r="B1736" s="273"/>
      <c r="C1736" s="98"/>
      <c r="D1736" s="98"/>
      <c r="E1736" s="275"/>
    </row>
    <row r="1737" spans="1:5" ht="15">
      <c r="A1737" s="129"/>
      <c r="B1737" s="273"/>
      <c r="C1737" s="98"/>
      <c r="D1737" s="98"/>
      <c r="E1737" s="275"/>
    </row>
    <row r="1738" spans="1:5" ht="15">
      <c r="A1738" s="129"/>
      <c r="B1738" s="273"/>
      <c r="C1738" s="98"/>
      <c r="D1738" s="98"/>
      <c r="E1738" s="275"/>
    </row>
    <row r="1739" spans="1:5" ht="15">
      <c r="A1739" s="129"/>
      <c r="B1739" s="273"/>
      <c r="C1739" s="98"/>
      <c r="D1739" s="98"/>
      <c r="E1739" s="275"/>
    </row>
    <row r="1740" spans="1:5" ht="15">
      <c r="A1740" s="129"/>
      <c r="B1740" s="273"/>
      <c r="C1740" s="98"/>
      <c r="D1740" s="98"/>
      <c r="E1740" s="275"/>
    </row>
    <row r="1741" spans="1:5" ht="15">
      <c r="A1741" s="129"/>
      <c r="B1741" s="273"/>
      <c r="C1741" s="98"/>
      <c r="D1741" s="98"/>
      <c r="E1741" s="275"/>
    </row>
    <row r="1742" spans="1:5" ht="15">
      <c r="A1742" s="129"/>
      <c r="B1742" s="273"/>
      <c r="C1742" s="98"/>
      <c r="D1742" s="98"/>
      <c r="E1742" s="275"/>
    </row>
    <row r="1743" spans="1:5" ht="15">
      <c r="A1743" s="129"/>
      <c r="B1743" s="273"/>
      <c r="C1743" s="98"/>
      <c r="D1743" s="98"/>
      <c r="E1743" s="275"/>
    </row>
    <row r="1744" spans="1:5" ht="15">
      <c r="A1744" s="129"/>
      <c r="B1744" s="273"/>
      <c r="C1744" s="98"/>
      <c r="D1744" s="98"/>
      <c r="E1744" s="275"/>
    </row>
    <row r="1745" spans="1:5" ht="15">
      <c r="A1745" s="129"/>
      <c r="B1745" s="273"/>
      <c r="C1745" s="98"/>
      <c r="D1745" s="98"/>
      <c r="E1745" s="275"/>
    </row>
    <row r="1746" spans="1:5" ht="15">
      <c r="A1746" s="129"/>
      <c r="B1746" s="273"/>
      <c r="C1746" s="98"/>
      <c r="D1746" s="98"/>
      <c r="E1746" s="275"/>
    </row>
    <row r="1747" spans="1:5" ht="15">
      <c r="A1747" s="129"/>
      <c r="B1747" s="273"/>
      <c r="C1747" s="98"/>
      <c r="D1747" s="98"/>
      <c r="E1747" s="275"/>
    </row>
    <row r="1748" spans="1:5" ht="15">
      <c r="A1748" s="129"/>
      <c r="B1748" s="273"/>
      <c r="C1748" s="98"/>
      <c r="D1748" s="98"/>
      <c r="E1748" s="275"/>
    </row>
    <row r="1749" spans="1:5" ht="15">
      <c r="A1749" s="129"/>
      <c r="B1749" s="273"/>
      <c r="C1749" s="98"/>
      <c r="D1749" s="98"/>
      <c r="E1749" s="275"/>
    </row>
    <row r="1750" spans="1:5" ht="15">
      <c r="A1750" s="129"/>
      <c r="B1750" s="273"/>
      <c r="C1750" s="98"/>
      <c r="D1750" s="98"/>
      <c r="E1750" s="275"/>
    </row>
    <row r="1751" spans="1:5" ht="15">
      <c r="A1751" s="129"/>
      <c r="B1751" s="273"/>
      <c r="C1751" s="98"/>
      <c r="D1751" s="98"/>
      <c r="E1751" s="275"/>
    </row>
    <row r="1752" spans="1:5" ht="15">
      <c r="A1752" s="129"/>
      <c r="B1752" s="273"/>
      <c r="C1752" s="98"/>
      <c r="D1752" s="98"/>
      <c r="E1752" s="275"/>
    </row>
    <row r="1753" spans="1:5" ht="15">
      <c r="A1753" s="129"/>
      <c r="B1753" s="273"/>
      <c r="C1753" s="98"/>
      <c r="D1753" s="98"/>
      <c r="E1753" s="275"/>
    </row>
    <row r="1754" spans="1:5" ht="15">
      <c r="A1754" s="129"/>
      <c r="B1754" s="273"/>
      <c r="C1754" s="98"/>
      <c r="D1754" s="98"/>
      <c r="E1754" s="275"/>
    </row>
    <row r="1755" spans="1:5" ht="15">
      <c r="A1755" s="129"/>
      <c r="B1755" s="273"/>
      <c r="C1755" s="98"/>
      <c r="D1755" s="98"/>
      <c r="E1755" s="275"/>
    </row>
    <row r="1756" spans="1:5" ht="15">
      <c r="A1756" s="129"/>
      <c r="B1756" s="273"/>
      <c r="C1756" s="98"/>
      <c r="D1756" s="98"/>
      <c r="E1756" s="275"/>
    </row>
    <row r="1757" spans="1:5" ht="15">
      <c r="A1757" s="129"/>
      <c r="B1757" s="273"/>
      <c r="C1757" s="98"/>
      <c r="D1757" s="98"/>
      <c r="E1757" s="275"/>
    </row>
    <row r="1758" spans="1:5" ht="15">
      <c r="A1758" s="129"/>
      <c r="B1758" s="273"/>
      <c r="C1758" s="98"/>
      <c r="D1758" s="98"/>
      <c r="E1758" s="275"/>
    </row>
    <row r="1759" spans="1:5" ht="15">
      <c r="A1759" s="129"/>
      <c r="B1759" s="273"/>
      <c r="C1759" s="98"/>
      <c r="D1759" s="98"/>
      <c r="E1759" s="275"/>
    </row>
    <row r="1760" spans="1:5" ht="15">
      <c r="A1760" s="129"/>
      <c r="B1760" s="273"/>
      <c r="C1760" s="98"/>
      <c r="D1760" s="98"/>
      <c r="E1760" s="275"/>
    </row>
    <row r="1761" spans="1:5" ht="15">
      <c r="A1761" s="129"/>
      <c r="B1761" s="273"/>
      <c r="C1761" s="98"/>
      <c r="D1761" s="98"/>
      <c r="E1761" s="275"/>
    </row>
    <row r="1762" spans="1:5" ht="15">
      <c r="A1762" s="129"/>
      <c r="B1762" s="273"/>
      <c r="C1762" s="98"/>
      <c r="D1762" s="98"/>
      <c r="E1762" s="275"/>
    </row>
    <row r="1763" spans="1:5" ht="15">
      <c r="A1763" s="129"/>
      <c r="B1763" s="273"/>
      <c r="C1763" s="98"/>
      <c r="D1763" s="98"/>
      <c r="E1763" s="275"/>
    </row>
    <row r="1764" spans="1:5" ht="15">
      <c r="A1764" s="129"/>
      <c r="B1764" s="273"/>
      <c r="C1764" s="98"/>
      <c r="D1764" s="98"/>
      <c r="E1764" s="275"/>
    </row>
    <row r="1765" spans="1:5" ht="15">
      <c r="A1765" s="129"/>
      <c r="B1765" s="273"/>
      <c r="C1765" s="98"/>
      <c r="D1765" s="98"/>
      <c r="E1765" s="275"/>
    </row>
    <row r="1766" spans="1:5" ht="15">
      <c r="A1766" s="129"/>
      <c r="B1766" s="273"/>
      <c r="C1766" s="98"/>
      <c r="D1766" s="98"/>
      <c r="E1766" s="275"/>
    </row>
    <row r="1767" spans="1:5" ht="15">
      <c r="A1767" s="129"/>
      <c r="B1767" s="273"/>
      <c r="C1767" s="98"/>
      <c r="D1767" s="98"/>
      <c r="E1767" s="275"/>
    </row>
    <row r="1768" spans="1:5" ht="15">
      <c r="A1768" s="129"/>
      <c r="B1768" s="273"/>
      <c r="C1768" s="98"/>
      <c r="D1768" s="98"/>
      <c r="E1768" s="275"/>
    </row>
    <row r="1769" spans="1:5" ht="15">
      <c r="A1769" s="129"/>
      <c r="B1769" s="273"/>
      <c r="C1769" s="98"/>
      <c r="D1769" s="98"/>
      <c r="E1769" s="275"/>
    </row>
    <row r="1770" spans="1:5" ht="15">
      <c r="A1770" s="129"/>
      <c r="B1770" s="273"/>
      <c r="C1770" s="98"/>
      <c r="D1770" s="98"/>
      <c r="E1770" s="275"/>
    </row>
    <row r="1771" spans="1:5" ht="15">
      <c r="A1771" s="129"/>
      <c r="B1771" s="273"/>
      <c r="C1771" s="98"/>
      <c r="D1771" s="98"/>
      <c r="E1771" s="275"/>
    </row>
    <row r="1772" spans="1:5" ht="15">
      <c r="A1772" s="129"/>
      <c r="B1772" s="273"/>
      <c r="C1772" s="98"/>
      <c r="D1772" s="98"/>
      <c r="E1772" s="275"/>
    </row>
    <row r="1773" spans="1:5" ht="15">
      <c r="A1773" s="129"/>
      <c r="B1773" s="273"/>
      <c r="C1773" s="98"/>
      <c r="D1773" s="98"/>
      <c r="E1773" s="275"/>
    </row>
    <row r="1774" spans="1:5" ht="15">
      <c r="A1774" s="129"/>
      <c r="B1774" s="273"/>
      <c r="C1774" s="98"/>
      <c r="D1774" s="98"/>
      <c r="E1774" s="275"/>
    </row>
    <row r="1775" spans="1:5" ht="15">
      <c r="A1775" s="129"/>
      <c r="B1775" s="273"/>
      <c r="C1775" s="98"/>
      <c r="D1775" s="98"/>
      <c r="E1775" s="275"/>
    </row>
    <row r="1776" spans="1:5" ht="15">
      <c r="A1776" s="129"/>
      <c r="B1776" s="273"/>
      <c r="C1776" s="98"/>
      <c r="D1776" s="98"/>
      <c r="E1776" s="275"/>
    </row>
    <row r="1777" spans="1:5" ht="15">
      <c r="A1777" s="129"/>
      <c r="B1777" s="273"/>
      <c r="C1777" s="98"/>
      <c r="D1777" s="98"/>
      <c r="E1777" s="275"/>
    </row>
    <row r="1778" spans="1:5" ht="15">
      <c r="A1778" s="129"/>
      <c r="B1778" s="273"/>
      <c r="C1778" s="98"/>
      <c r="D1778" s="98"/>
      <c r="E1778" s="275"/>
    </row>
    <row r="1779" spans="1:5" ht="15">
      <c r="A1779" s="129"/>
      <c r="B1779" s="273"/>
      <c r="C1779" s="98"/>
      <c r="D1779" s="98"/>
      <c r="E1779" s="275"/>
    </row>
    <row r="1780" spans="1:5" ht="15">
      <c r="A1780" s="129"/>
      <c r="B1780" s="273"/>
      <c r="C1780" s="98"/>
      <c r="D1780" s="98"/>
      <c r="E1780" s="275"/>
    </row>
    <row r="1781" spans="1:5" ht="15">
      <c r="A1781" s="129"/>
      <c r="B1781" s="273"/>
      <c r="C1781" s="98"/>
      <c r="D1781" s="98"/>
      <c r="E1781" s="275"/>
    </row>
    <row r="1782" spans="1:5" ht="15">
      <c r="A1782" s="129"/>
      <c r="B1782" s="273"/>
      <c r="C1782" s="98"/>
      <c r="D1782" s="98"/>
      <c r="E1782" s="275"/>
    </row>
    <row r="1783" spans="1:5" ht="15">
      <c r="A1783" s="129"/>
      <c r="B1783" s="273"/>
      <c r="C1783" s="98"/>
      <c r="D1783" s="98"/>
      <c r="E1783" s="275"/>
    </row>
    <row r="1784" spans="1:5" ht="15">
      <c r="A1784" s="129"/>
      <c r="B1784" s="273"/>
      <c r="C1784" s="98"/>
      <c r="D1784" s="98"/>
      <c r="E1784" s="275"/>
    </row>
    <row r="1785" spans="1:5" ht="15">
      <c r="A1785" s="129"/>
      <c r="B1785" s="273"/>
      <c r="C1785" s="98"/>
      <c r="D1785" s="98"/>
      <c r="E1785" s="275"/>
    </row>
    <row r="1786" spans="1:5" ht="15">
      <c r="A1786" s="129"/>
      <c r="B1786" s="273"/>
      <c r="C1786" s="98"/>
      <c r="D1786" s="98"/>
      <c r="E1786" s="275"/>
    </row>
    <row r="1787" spans="1:5" ht="15">
      <c r="A1787" s="129"/>
      <c r="B1787" s="273"/>
      <c r="C1787" s="98"/>
      <c r="D1787" s="98"/>
      <c r="E1787" s="275"/>
    </row>
    <row r="1788" spans="1:5" ht="15">
      <c r="A1788" s="129"/>
      <c r="B1788" s="273"/>
      <c r="C1788" s="98"/>
      <c r="D1788" s="98"/>
      <c r="E1788" s="275"/>
    </row>
    <row r="1789" spans="1:5" ht="15">
      <c r="A1789" s="129"/>
      <c r="B1789" s="273"/>
      <c r="C1789" s="98"/>
      <c r="D1789" s="98"/>
      <c r="E1789" s="275"/>
    </row>
    <row r="1790" spans="1:5" ht="15">
      <c r="A1790" s="129"/>
      <c r="B1790" s="273"/>
      <c r="C1790" s="98"/>
      <c r="D1790" s="98"/>
      <c r="E1790" s="275"/>
    </row>
    <row r="1791" spans="1:5" ht="15">
      <c r="A1791" s="129"/>
      <c r="B1791" s="273"/>
      <c r="C1791" s="98"/>
      <c r="D1791" s="98"/>
      <c r="E1791" s="275"/>
    </row>
    <row r="1792" spans="1:5" ht="15">
      <c r="A1792" s="129"/>
      <c r="B1792" s="273"/>
      <c r="C1792" s="98"/>
      <c r="D1792" s="98"/>
      <c r="E1792" s="275"/>
    </row>
    <row r="1793" spans="1:5" ht="15">
      <c r="A1793" s="129"/>
      <c r="B1793" s="273"/>
      <c r="C1793" s="98"/>
      <c r="D1793" s="98"/>
      <c r="E1793" s="275"/>
    </row>
    <row r="1794" spans="1:5" ht="15">
      <c r="A1794" s="129"/>
      <c r="B1794" s="273"/>
      <c r="C1794" s="98"/>
      <c r="D1794" s="98"/>
      <c r="E1794" s="275"/>
    </row>
    <row r="1795" spans="1:5" ht="15">
      <c r="A1795" s="129"/>
      <c r="B1795" s="273"/>
      <c r="C1795" s="98"/>
      <c r="D1795" s="98"/>
      <c r="E1795" s="275"/>
    </row>
    <row r="1796" spans="1:5" ht="15">
      <c r="A1796" s="129"/>
      <c r="B1796" s="273"/>
      <c r="C1796" s="98"/>
      <c r="D1796" s="98"/>
      <c r="E1796" s="275"/>
    </row>
    <row r="1797" spans="1:5" ht="15">
      <c r="A1797" s="129"/>
      <c r="B1797" s="273"/>
      <c r="C1797" s="98"/>
      <c r="D1797" s="98"/>
      <c r="E1797" s="275"/>
    </row>
    <row r="1798" spans="1:5" ht="15">
      <c r="A1798" s="129"/>
      <c r="B1798" s="273"/>
      <c r="C1798" s="98"/>
      <c r="D1798" s="98"/>
      <c r="E1798" s="275"/>
    </row>
    <row r="1799" spans="1:5" ht="15">
      <c r="A1799" s="129"/>
      <c r="B1799" s="273"/>
      <c r="C1799" s="98"/>
      <c r="D1799" s="98"/>
      <c r="E1799" s="275"/>
    </row>
    <row r="1800" spans="1:5" ht="15">
      <c r="A1800" s="129"/>
      <c r="B1800" s="273"/>
      <c r="C1800" s="98"/>
      <c r="D1800" s="98"/>
      <c r="E1800" s="275"/>
    </row>
    <row r="1801" spans="1:5" ht="15">
      <c r="A1801" s="129"/>
      <c r="B1801" s="273"/>
      <c r="C1801" s="98"/>
      <c r="D1801" s="98"/>
      <c r="E1801" s="275"/>
    </row>
    <row r="1802" spans="1:5" ht="15">
      <c r="A1802" s="129"/>
      <c r="B1802" s="273"/>
      <c r="C1802" s="98"/>
      <c r="D1802" s="98"/>
      <c r="E1802" s="275"/>
    </row>
    <row r="1803" spans="1:5" ht="15">
      <c r="A1803" s="129"/>
      <c r="B1803" s="273"/>
      <c r="C1803" s="98"/>
      <c r="D1803" s="98"/>
      <c r="E1803" s="275"/>
    </row>
    <row r="1804" spans="1:5" ht="15">
      <c r="A1804" s="129"/>
      <c r="B1804" s="273"/>
      <c r="C1804" s="98"/>
      <c r="D1804" s="98"/>
      <c r="E1804" s="275"/>
    </row>
    <row r="1805" spans="1:5" ht="15">
      <c r="A1805" s="129"/>
      <c r="B1805" s="273"/>
      <c r="C1805" s="98"/>
      <c r="D1805" s="98"/>
      <c r="E1805" s="275"/>
    </row>
    <row r="1806" spans="1:5" ht="15">
      <c r="A1806" s="129"/>
      <c r="B1806" s="273"/>
      <c r="C1806" s="98"/>
      <c r="D1806" s="98"/>
      <c r="E1806" s="275"/>
    </row>
    <row r="1807" spans="1:5" ht="15">
      <c r="A1807" s="129"/>
      <c r="B1807" s="273"/>
      <c r="C1807" s="98"/>
      <c r="D1807" s="98"/>
      <c r="E1807" s="275"/>
    </row>
    <row r="1808" spans="1:5" ht="15">
      <c r="A1808" s="129"/>
      <c r="B1808" s="273"/>
      <c r="C1808" s="98"/>
      <c r="D1808" s="98"/>
      <c r="E1808" s="275"/>
    </row>
    <row r="1809" spans="1:5" ht="15">
      <c r="A1809" s="129"/>
      <c r="B1809" s="273"/>
      <c r="C1809" s="98"/>
      <c r="D1809" s="98"/>
      <c r="E1809" s="275"/>
    </row>
    <row r="1810" spans="1:5" ht="15">
      <c r="A1810" s="129"/>
      <c r="B1810" s="273"/>
      <c r="C1810" s="98"/>
      <c r="D1810" s="98"/>
      <c r="E1810" s="275"/>
    </row>
    <row r="1811" spans="1:5" ht="15">
      <c r="A1811" s="129"/>
      <c r="B1811" s="273"/>
      <c r="C1811" s="98"/>
      <c r="D1811" s="98"/>
      <c r="E1811" s="275"/>
    </row>
    <row r="1812" spans="1:5" ht="15">
      <c r="A1812" s="129"/>
      <c r="B1812" s="273"/>
      <c r="C1812" s="98"/>
      <c r="D1812" s="98"/>
      <c r="E1812" s="275"/>
    </row>
    <row r="1813" spans="1:5" ht="15">
      <c r="A1813" s="129"/>
      <c r="B1813" s="273"/>
      <c r="C1813" s="98"/>
      <c r="D1813" s="98"/>
      <c r="E1813" s="275"/>
    </row>
    <row r="1814" spans="1:5" ht="15">
      <c r="A1814" s="129"/>
      <c r="B1814" s="273"/>
      <c r="C1814" s="98"/>
      <c r="D1814" s="98"/>
      <c r="E1814" s="275"/>
    </row>
    <row r="1815" spans="1:5" ht="15">
      <c r="A1815" s="129"/>
      <c r="B1815" s="273"/>
      <c r="C1815" s="98"/>
      <c r="D1815" s="98"/>
      <c r="E1815" s="275"/>
    </row>
    <row r="1816" spans="1:5" ht="15">
      <c r="A1816" s="129"/>
      <c r="B1816" s="273"/>
      <c r="C1816" s="98"/>
      <c r="D1816" s="98"/>
      <c r="E1816" s="275"/>
    </row>
    <row r="1817" spans="1:5" ht="15">
      <c r="A1817" s="129"/>
      <c r="B1817" s="273"/>
      <c r="C1817" s="98"/>
      <c r="D1817" s="98"/>
      <c r="E1817" s="275"/>
    </row>
    <row r="1818" spans="1:5" ht="15">
      <c r="A1818" s="129"/>
      <c r="B1818" s="273"/>
      <c r="C1818" s="98"/>
      <c r="D1818" s="98"/>
      <c r="E1818" s="275"/>
    </row>
    <row r="1819" spans="1:5" ht="15">
      <c r="A1819" s="129"/>
      <c r="B1819" s="273"/>
      <c r="C1819" s="98"/>
      <c r="D1819" s="98"/>
      <c r="E1819" s="275"/>
    </row>
    <row r="1820" spans="1:5" ht="15">
      <c r="A1820" s="129"/>
      <c r="B1820" s="273"/>
      <c r="C1820" s="98"/>
      <c r="D1820" s="98"/>
      <c r="E1820" s="275"/>
    </row>
    <row r="1821" spans="1:5" ht="15">
      <c r="A1821" s="129"/>
      <c r="B1821" s="273"/>
      <c r="C1821" s="98"/>
      <c r="D1821" s="98"/>
      <c r="E1821" s="275"/>
    </row>
    <row r="1822" spans="1:5" ht="15">
      <c r="A1822" s="129"/>
      <c r="B1822" s="273"/>
      <c r="C1822" s="98"/>
      <c r="D1822" s="98"/>
      <c r="E1822" s="275"/>
    </row>
    <row r="1823" spans="1:5" ht="15">
      <c r="A1823" s="129"/>
      <c r="B1823" s="273"/>
      <c r="C1823" s="98"/>
      <c r="D1823" s="98"/>
      <c r="E1823" s="275"/>
    </row>
    <row r="1824" spans="1:5" ht="15">
      <c r="A1824" s="129"/>
      <c r="B1824" s="273"/>
      <c r="C1824" s="98"/>
      <c r="D1824" s="98"/>
      <c r="E1824" s="275"/>
    </row>
    <row r="1825" spans="1:5" ht="15">
      <c r="A1825" s="129"/>
      <c r="B1825" s="273"/>
      <c r="C1825" s="98"/>
      <c r="D1825" s="98"/>
      <c r="E1825" s="275"/>
    </row>
    <row r="1826" spans="1:5" ht="15">
      <c r="A1826" s="129"/>
      <c r="B1826" s="273"/>
      <c r="C1826" s="98"/>
      <c r="D1826" s="98"/>
      <c r="E1826" s="275"/>
    </row>
    <row r="1827" spans="1:5" ht="15">
      <c r="A1827" s="129"/>
      <c r="B1827" s="273"/>
      <c r="C1827" s="98"/>
      <c r="D1827" s="98"/>
      <c r="E1827" s="275"/>
    </row>
    <row r="1828" spans="1:5" ht="15">
      <c r="A1828" s="129"/>
      <c r="B1828" s="273"/>
      <c r="C1828" s="98"/>
      <c r="D1828" s="98"/>
      <c r="E1828" s="275"/>
    </row>
    <row r="1829" spans="1:5" ht="15">
      <c r="A1829" s="129"/>
      <c r="B1829" s="273"/>
      <c r="C1829" s="98"/>
      <c r="D1829" s="98"/>
      <c r="E1829" s="275"/>
    </row>
    <row r="1830" spans="1:5" ht="15">
      <c r="A1830" s="129"/>
      <c r="B1830" s="273"/>
      <c r="C1830" s="98"/>
      <c r="D1830" s="98"/>
      <c r="E1830" s="275"/>
    </row>
    <row r="1831" spans="1:5" ht="15">
      <c r="A1831" s="129"/>
      <c r="B1831" s="273"/>
      <c r="C1831" s="98"/>
      <c r="D1831" s="98"/>
      <c r="E1831" s="275"/>
    </row>
    <row r="1832" spans="1:5" ht="15">
      <c r="A1832" s="129"/>
      <c r="B1832" s="273"/>
      <c r="C1832" s="98"/>
      <c r="D1832" s="98"/>
      <c r="E1832" s="275"/>
    </row>
    <row r="1833" spans="1:5" ht="15">
      <c r="A1833" s="129"/>
      <c r="B1833" s="273"/>
      <c r="C1833" s="98"/>
      <c r="D1833" s="98"/>
      <c r="E1833" s="275"/>
    </row>
    <row r="1834" spans="1:5" ht="15">
      <c r="A1834" s="129"/>
      <c r="B1834" s="273"/>
      <c r="C1834" s="98"/>
      <c r="D1834" s="98"/>
      <c r="E1834" s="275"/>
    </row>
    <row r="1835" spans="1:5" ht="15">
      <c r="A1835" s="129"/>
      <c r="B1835" s="273"/>
      <c r="C1835" s="98"/>
      <c r="D1835" s="98"/>
      <c r="E1835" s="275"/>
    </row>
    <row r="1836" spans="1:5" ht="15">
      <c r="A1836" s="129"/>
      <c r="B1836" s="273"/>
      <c r="C1836" s="98"/>
      <c r="D1836" s="98"/>
      <c r="E1836" s="275"/>
    </row>
    <row r="1837" spans="1:5" ht="15">
      <c r="A1837" s="129"/>
      <c r="B1837" s="273"/>
      <c r="C1837" s="98"/>
      <c r="D1837" s="98"/>
      <c r="E1837" s="275"/>
    </row>
    <row r="1838" spans="1:5" ht="15">
      <c r="A1838" s="129"/>
      <c r="B1838" s="273"/>
      <c r="C1838" s="98"/>
      <c r="D1838" s="98"/>
      <c r="E1838" s="275"/>
    </row>
    <row r="1839" spans="1:5" ht="15">
      <c r="A1839" s="129"/>
      <c r="B1839" s="273"/>
      <c r="C1839" s="98"/>
      <c r="D1839" s="98"/>
      <c r="E1839" s="275"/>
    </row>
    <row r="1840" spans="1:5" ht="15">
      <c r="A1840" s="129"/>
      <c r="B1840" s="273"/>
      <c r="C1840" s="98"/>
      <c r="D1840" s="98"/>
      <c r="E1840" s="275"/>
    </row>
    <row r="1841" spans="1:5" ht="15">
      <c r="A1841" s="129"/>
      <c r="B1841" s="273"/>
      <c r="C1841" s="98"/>
      <c r="D1841" s="98"/>
      <c r="E1841" s="275"/>
    </row>
    <row r="1842" spans="1:5" ht="15">
      <c r="A1842" s="129"/>
      <c r="B1842" s="273"/>
      <c r="C1842" s="98"/>
      <c r="D1842" s="98"/>
      <c r="E1842" s="275"/>
    </row>
    <row r="1843" spans="1:5" ht="15">
      <c r="A1843" s="129"/>
      <c r="B1843" s="273"/>
      <c r="C1843" s="98"/>
      <c r="D1843" s="98"/>
      <c r="E1843" s="275"/>
    </row>
    <row r="1844" spans="1:5" ht="15">
      <c r="A1844" s="129"/>
      <c r="B1844" s="273"/>
      <c r="C1844" s="98"/>
      <c r="D1844" s="98"/>
      <c r="E1844" s="275"/>
    </row>
    <row r="1845" spans="1:5" ht="15">
      <c r="A1845" s="129"/>
      <c r="B1845" s="273"/>
      <c r="C1845" s="98"/>
      <c r="D1845" s="98"/>
      <c r="E1845" s="275"/>
    </row>
    <row r="1846" spans="1:5" ht="15">
      <c r="A1846" s="129"/>
      <c r="B1846" s="273"/>
      <c r="C1846" s="98"/>
      <c r="D1846" s="98"/>
      <c r="E1846" s="275"/>
    </row>
    <row r="1847" spans="1:5" ht="15">
      <c r="A1847" s="129"/>
      <c r="B1847" s="273"/>
      <c r="C1847" s="98"/>
      <c r="D1847" s="98"/>
      <c r="E1847" s="275"/>
    </row>
    <row r="1848" spans="1:5" ht="15">
      <c r="A1848" s="129"/>
      <c r="B1848" s="273"/>
      <c r="C1848" s="98"/>
      <c r="D1848" s="98"/>
      <c r="E1848" s="275"/>
    </row>
    <row r="1849" spans="1:5" ht="15">
      <c r="A1849" s="129"/>
      <c r="B1849" s="273"/>
      <c r="C1849" s="98"/>
      <c r="D1849" s="98"/>
      <c r="E1849" s="275"/>
    </row>
    <row r="1850" spans="1:5" ht="15">
      <c r="A1850" s="129"/>
      <c r="B1850" s="273"/>
      <c r="C1850" s="98"/>
      <c r="D1850" s="98"/>
      <c r="E1850" s="275"/>
    </row>
    <row r="1851" spans="1:5" ht="15">
      <c r="A1851" s="129"/>
      <c r="B1851" s="273"/>
      <c r="C1851" s="98"/>
      <c r="D1851" s="98"/>
      <c r="E1851" s="275"/>
    </row>
    <row r="1852" spans="1:5" ht="15">
      <c r="A1852" s="129"/>
      <c r="B1852" s="273"/>
      <c r="C1852" s="98"/>
      <c r="D1852" s="98"/>
      <c r="E1852" s="275"/>
    </row>
    <row r="1853" spans="1:5" ht="15">
      <c r="A1853" s="129"/>
      <c r="B1853" s="273"/>
      <c r="C1853" s="98"/>
      <c r="D1853" s="98"/>
      <c r="E1853" s="275"/>
    </row>
    <row r="1854" spans="1:5" ht="15">
      <c r="A1854" s="129"/>
      <c r="B1854" s="273"/>
      <c r="C1854" s="98"/>
      <c r="D1854" s="98"/>
      <c r="E1854" s="275"/>
    </row>
    <row r="1855" spans="1:5" ht="15">
      <c r="A1855" s="129"/>
      <c r="B1855" s="273"/>
      <c r="C1855" s="98"/>
      <c r="D1855" s="98"/>
      <c r="E1855" s="275"/>
    </row>
    <row r="1856" spans="1:5" ht="15">
      <c r="A1856" s="129"/>
      <c r="B1856" s="273"/>
      <c r="C1856" s="98"/>
      <c r="D1856" s="98"/>
      <c r="E1856" s="275"/>
    </row>
    <row r="1857" spans="1:5" ht="15">
      <c r="A1857" s="129"/>
      <c r="B1857" s="273"/>
      <c r="C1857" s="98"/>
      <c r="D1857" s="98"/>
      <c r="E1857" s="275"/>
    </row>
    <row r="1858" spans="1:5" ht="15">
      <c r="A1858" s="129"/>
      <c r="B1858" s="273"/>
      <c r="C1858" s="98"/>
      <c r="D1858" s="98"/>
      <c r="E1858" s="275"/>
    </row>
    <row r="1859" spans="1:5" ht="15">
      <c r="A1859" s="129"/>
      <c r="B1859" s="273"/>
      <c r="C1859" s="98"/>
      <c r="D1859" s="98"/>
      <c r="E1859" s="275"/>
    </row>
    <row r="1860" spans="1:5" ht="15">
      <c r="A1860" s="129"/>
      <c r="B1860" s="273"/>
      <c r="C1860" s="98"/>
      <c r="D1860" s="98"/>
      <c r="E1860" s="275"/>
    </row>
    <row r="1861" spans="1:5" ht="15">
      <c r="A1861" s="129"/>
      <c r="B1861" s="273"/>
      <c r="C1861" s="98"/>
      <c r="D1861" s="98"/>
      <c r="E1861" s="275"/>
    </row>
    <row r="1862" spans="1:5" ht="15">
      <c r="A1862" s="129"/>
      <c r="B1862" s="273"/>
      <c r="C1862" s="98"/>
      <c r="D1862" s="98"/>
      <c r="E1862" s="275"/>
    </row>
    <row r="1863" spans="1:5" ht="15">
      <c r="A1863" s="129"/>
      <c r="B1863" s="273"/>
      <c r="C1863" s="98"/>
      <c r="D1863" s="98"/>
      <c r="E1863" s="275"/>
    </row>
    <row r="1864" spans="1:5" ht="15">
      <c r="A1864" s="129"/>
      <c r="B1864" s="273"/>
      <c r="C1864" s="98"/>
      <c r="D1864" s="98"/>
      <c r="E1864" s="275"/>
    </row>
    <row r="1865" spans="1:5" ht="15">
      <c r="A1865" s="129"/>
      <c r="B1865" s="273"/>
      <c r="C1865" s="98"/>
      <c r="D1865" s="98"/>
      <c r="E1865" s="275"/>
    </row>
    <row r="1866" spans="1:5" ht="15">
      <c r="A1866" s="129"/>
      <c r="B1866" s="273"/>
      <c r="C1866" s="98"/>
      <c r="D1866" s="98"/>
      <c r="E1866" s="275"/>
    </row>
    <row r="1867" spans="1:5" ht="15">
      <c r="A1867" s="129"/>
      <c r="B1867" s="273"/>
      <c r="C1867" s="98"/>
      <c r="D1867" s="98"/>
      <c r="E1867" s="275"/>
    </row>
    <row r="1868" spans="1:5" ht="15">
      <c r="A1868" s="129"/>
      <c r="B1868" s="273"/>
      <c r="C1868" s="98"/>
      <c r="D1868" s="98"/>
      <c r="E1868" s="275"/>
    </row>
    <row r="1869" spans="1:5" ht="15">
      <c r="A1869" s="129"/>
      <c r="B1869" s="273"/>
      <c r="C1869" s="98"/>
      <c r="D1869" s="98"/>
      <c r="E1869" s="275"/>
    </row>
    <row r="1870" spans="1:5" ht="15">
      <c r="A1870" s="129"/>
      <c r="B1870" s="273"/>
      <c r="C1870" s="98"/>
      <c r="D1870" s="98"/>
      <c r="E1870" s="275"/>
    </row>
    <row r="1871" spans="1:5" ht="15">
      <c r="A1871" s="129"/>
      <c r="B1871" s="273"/>
      <c r="C1871" s="98"/>
      <c r="D1871" s="98"/>
      <c r="E1871" s="275"/>
    </row>
    <row r="1872" spans="1:5" ht="15">
      <c r="A1872" s="129"/>
      <c r="B1872" s="273"/>
      <c r="C1872" s="98"/>
      <c r="D1872" s="98"/>
      <c r="E1872" s="275"/>
    </row>
    <row r="1873" spans="1:5" ht="15">
      <c r="A1873" s="129"/>
      <c r="B1873" s="273"/>
      <c r="C1873" s="98"/>
      <c r="D1873" s="98"/>
      <c r="E1873" s="275"/>
    </row>
    <row r="1874" spans="1:5" ht="15">
      <c r="A1874" s="129"/>
      <c r="B1874" s="273"/>
      <c r="C1874" s="98"/>
      <c r="D1874" s="98"/>
      <c r="E1874" s="275"/>
    </row>
    <row r="1875" spans="1:5" ht="15">
      <c r="A1875" s="129"/>
      <c r="B1875" s="273"/>
      <c r="C1875" s="98"/>
      <c r="D1875" s="98"/>
      <c r="E1875" s="275"/>
    </row>
    <row r="1876" spans="1:5" ht="15">
      <c r="A1876" s="129"/>
      <c r="B1876" s="273"/>
      <c r="C1876" s="98"/>
      <c r="D1876" s="98"/>
      <c r="E1876" s="275"/>
    </row>
    <row r="1877" spans="1:5" ht="15">
      <c r="A1877" s="129"/>
      <c r="B1877" s="273"/>
      <c r="C1877" s="98"/>
      <c r="D1877" s="98"/>
      <c r="E1877" s="275"/>
    </row>
    <row r="1878" spans="1:5" ht="15">
      <c r="A1878" s="129"/>
      <c r="B1878" s="273"/>
      <c r="C1878" s="98"/>
      <c r="D1878" s="98"/>
      <c r="E1878" s="275"/>
    </row>
    <row r="1879" spans="1:5" ht="15">
      <c r="A1879" s="129"/>
      <c r="B1879" s="273"/>
      <c r="C1879" s="98"/>
      <c r="D1879" s="98"/>
      <c r="E1879" s="275"/>
    </row>
    <row r="1880" spans="1:5" ht="15">
      <c r="A1880" s="129"/>
      <c r="B1880" s="273"/>
      <c r="C1880" s="98"/>
      <c r="D1880" s="98"/>
      <c r="E1880" s="275"/>
    </row>
    <row r="1881" spans="1:5" ht="15">
      <c r="A1881" s="129"/>
      <c r="B1881" s="273"/>
      <c r="C1881" s="98"/>
      <c r="D1881" s="98"/>
      <c r="E1881" s="275"/>
    </row>
    <row r="1882" spans="1:5" ht="15">
      <c r="A1882" s="129"/>
      <c r="B1882" s="273"/>
      <c r="C1882" s="98"/>
      <c r="D1882" s="98"/>
      <c r="E1882" s="275"/>
    </row>
    <row r="1883" spans="1:5" ht="15">
      <c r="A1883" s="129"/>
      <c r="B1883" s="273"/>
      <c r="C1883" s="98"/>
      <c r="D1883" s="98"/>
      <c r="E1883" s="275"/>
    </row>
    <row r="1884" spans="1:5" ht="15">
      <c r="A1884" s="129"/>
      <c r="B1884" s="273"/>
      <c r="C1884" s="98"/>
      <c r="D1884" s="98"/>
      <c r="E1884" s="275"/>
    </row>
    <row r="1885" spans="1:5" ht="15">
      <c r="A1885" s="129"/>
      <c r="B1885" s="273"/>
      <c r="C1885" s="98"/>
      <c r="D1885" s="98"/>
      <c r="E1885" s="275"/>
    </row>
    <row r="1886" spans="1:5" ht="15">
      <c r="A1886" s="129"/>
      <c r="B1886" s="273"/>
      <c r="C1886" s="98"/>
      <c r="D1886" s="98"/>
      <c r="E1886" s="275"/>
    </row>
    <row r="1887" spans="1:5" ht="15">
      <c r="A1887" s="129"/>
      <c r="B1887" s="273"/>
      <c r="C1887" s="98"/>
      <c r="D1887" s="98"/>
      <c r="E1887" s="275"/>
    </row>
    <row r="1888" spans="1:5" ht="15">
      <c r="A1888" s="129"/>
      <c r="B1888" s="273"/>
      <c r="C1888" s="98"/>
      <c r="D1888" s="98"/>
      <c r="E1888" s="275"/>
    </row>
    <row r="1889" spans="1:5" ht="15">
      <c r="A1889" s="129"/>
      <c r="B1889" s="273"/>
      <c r="C1889" s="98"/>
      <c r="D1889" s="98"/>
      <c r="E1889" s="275"/>
    </row>
    <row r="1890" spans="1:5" ht="15">
      <c r="A1890" s="129"/>
      <c r="B1890" s="273"/>
      <c r="C1890" s="98"/>
      <c r="D1890" s="98"/>
      <c r="E1890" s="275"/>
    </row>
    <row r="1891" spans="1:5" ht="15">
      <c r="A1891" s="129"/>
      <c r="B1891" s="273"/>
      <c r="C1891" s="98"/>
      <c r="D1891" s="98"/>
      <c r="E1891" s="275"/>
    </row>
    <row r="1892" spans="1:5" ht="15">
      <c r="A1892" s="129"/>
      <c r="B1892" s="273"/>
      <c r="C1892" s="98"/>
      <c r="D1892" s="98"/>
      <c r="E1892" s="275"/>
    </row>
    <row r="1893" spans="1:5" ht="15">
      <c r="A1893" s="129"/>
      <c r="B1893" s="273"/>
      <c r="C1893" s="98"/>
      <c r="D1893" s="98"/>
      <c r="E1893" s="275"/>
    </row>
    <row r="1894" spans="1:5" ht="15">
      <c r="A1894" s="129"/>
      <c r="B1894" s="273"/>
      <c r="C1894" s="98"/>
      <c r="D1894" s="98"/>
      <c r="E1894" s="275"/>
    </row>
    <row r="1895" spans="1:5" ht="15">
      <c r="A1895" s="129"/>
      <c r="B1895" s="273"/>
      <c r="C1895" s="98"/>
      <c r="D1895" s="98"/>
      <c r="E1895" s="275"/>
    </row>
    <row r="1896" spans="1:5" ht="15">
      <c r="A1896" s="129"/>
      <c r="B1896" s="273"/>
      <c r="C1896" s="98"/>
      <c r="D1896" s="98"/>
      <c r="E1896" s="275"/>
    </row>
    <row r="1897" spans="1:5" ht="15">
      <c r="A1897" s="129"/>
      <c r="B1897" s="273"/>
      <c r="C1897" s="98"/>
      <c r="D1897" s="98"/>
      <c r="E1897" s="275"/>
    </row>
    <row r="1898" spans="1:5" ht="15">
      <c r="A1898" s="129"/>
      <c r="B1898" s="273"/>
      <c r="C1898" s="98"/>
      <c r="D1898" s="98"/>
      <c r="E1898" s="275"/>
    </row>
    <row r="1899" spans="1:5" ht="15">
      <c r="A1899" s="129"/>
      <c r="B1899" s="273"/>
      <c r="C1899" s="98"/>
      <c r="D1899" s="98"/>
      <c r="E1899" s="275"/>
    </row>
    <row r="1900" spans="1:5" ht="15">
      <c r="A1900" s="129"/>
      <c r="B1900" s="273"/>
      <c r="C1900" s="98"/>
      <c r="D1900" s="98"/>
      <c r="E1900" s="275"/>
    </row>
    <row r="1901" spans="1:5" ht="15">
      <c r="A1901" s="129"/>
      <c r="B1901" s="273"/>
      <c r="C1901" s="98"/>
      <c r="D1901" s="98"/>
      <c r="E1901" s="275"/>
    </row>
    <row r="1902" spans="1:5" ht="15">
      <c r="A1902" s="129"/>
      <c r="B1902" s="273"/>
      <c r="C1902" s="98"/>
      <c r="D1902" s="98"/>
      <c r="E1902" s="275"/>
    </row>
    <row r="1903" spans="1:5" ht="15">
      <c r="A1903" s="129"/>
      <c r="B1903" s="273"/>
      <c r="C1903" s="98"/>
      <c r="D1903" s="98"/>
      <c r="E1903" s="275"/>
    </row>
    <row r="1904" spans="1:5" ht="15">
      <c r="A1904" s="129"/>
      <c r="B1904" s="273"/>
      <c r="C1904" s="98"/>
      <c r="D1904" s="98"/>
      <c r="E1904" s="275"/>
    </row>
    <row r="1905" spans="1:5" ht="15">
      <c r="A1905" s="129"/>
      <c r="B1905" s="273"/>
      <c r="C1905" s="98"/>
      <c r="D1905" s="98"/>
      <c r="E1905" s="275"/>
    </row>
    <row r="1906" spans="1:5" ht="15">
      <c r="A1906" s="129"/>
      <c r="B1906" s="273"/>
      <c r="C1906" s="98"/>
      <c r="D1906" s="98"/>
      <c r="E1906" s="275"/>
    </row>
    <row r="1907" spans="1:5" ht="15">
      <c r="A1907" s="129"/>
      <c r="B1907" s="273"/>
      <c r="C1907" s="98"/>
      <c r="D1907" s="98"/>
      <c r="E1907" s="275"/>
    </row>
    <row r="1908" spans="1:5" ht="15">
      <c r="A1908" s="129"/>
      <c r="B1908" s="273"/>
      <c r="C1908" s="98"/>
      <c r="D1908" s="98"/>
      <c r="E1908" s="275"/>
    </row>
    <row r="1909" spans="1:5" ht="15">
      <c r="A1909" s="129"/>
      <c r="B1909" s="273"/>
      <c r="C1909" s="98"/>
      <c r="D1909" s="98"/>
      <c r="E1909" s="275"/>
    </row>
    <row r="1910" spans="1:5" ht="15">
      <c r="A1910" s="129"/>
      <c r="B1910" s="273"/>
      <c r="C1910" s="98"/>
      <c r="D1910" s="98"/>
      <c r="E1910" s="275"/>
    </row>
    <row r="1911" spans="1:5" ht="15">
      <c r="A1911" s="129"/>
      <c r="B1911" s="273"/>
      <c r="C1911" s="98"/>
      <c r="D1911" s="98"/>
      <c r="E1911" s="275"/>
    </row>
    <row r="1912" spans="1:5" ht="15">
      <c r="A1912" s="129"/>
      <c r="B1912" s="273"/>
      <c r="C1912" s="98"/>
      <c r="D1912" s="98"/>
      <c r="E1912" s="275"/>
    </row>
    <row r="1913" spans="1:5" ht="15">
      <c r="A1913" s="129"/>
      <c r="B1913" s="273"/>
      <c r="C1913" s="98"/>
      <c r="D1913" s="98"/>
      <c r="E1913" s="275"/>
    </row>
    <row r="1914" spans="1:5" ht="15">
      <c r="A1914" s="129"/>
      <c r="B1914" s="273"/>
      <c r="C1914" s="98"/>
      <c r="D1914" s="98"/>
      <c r="E1914" s="275"/>
    </row>
    <row r="1915" spans="1:5" ht="15">
      <c r="A1915" s="129"/>
      <c r="B1915" s="273"/>
      <c r="C1915" s="98"/>
      <c r="D1915" s="98"/>
      <c r="E1915" s="275"/>
    </row>
    <row r="1916" spans="1:5" ht="15">
      <c r="A1916" s="129"/>
      <c r="B1916" s="273"/>
      <c r="C1916" s="98"/>
      <c r="D1916" s="98"/>
      <c r="E1916" s="275"/>
    </row>
    <row r="1917" spans="1:5" ht="15">
      <c r="A1917" s="129"/>
      <c r="B1917" s="273"/>
      <c r="C1917" s="98"/>
      <c r="D1917" s="98"/>
      <c r="E1917" s="275"/>
    </row>
    <row r="1918" spans="1:5" ht="15">
      <c r="A1918" s="129"/>
      <c r="B1918" s="273"/>
      <c r="C1918" s="98"/>
      <c r="D1918" s="98"/>
      <c r="E1918" s="275"/>
    </row>
    <row r="1919" spans="1:5" ht="15">
      <c r="A1919" s="129"/>
      <c r="B1919" s="273"/>
      <c r="C1919" s="98"/>
      <c r="D1919" s="98"/>
      <c r="E1919" s="275"/>
    </row>
    <row r="1920" spans="1:5" ht="15">
      <c r="A1920" s="129"/>
      <c r="B1920" s="273"/>
      <c r="C1920" s="98"/>
      <c r="D1920" s="98"/>
      <c r="E1920" s="275"/>
    </row>
    <row r="1921" spans="1:5" ht="15">
      <c r="A1921" s="129"/>
      <c r="B1921" s="273"/>
      <c r="C1921" s="98"/>
      <c r="D1921" s="98"/>
      <c r="E1921" s="275"/>
    </row>
    <row r="1922" spans="1:5" ht="15">
      <c r="A1922" s="129"/>
      <c r="B1922" s="273"/>
      <c r="C1922" s="98"/>
      <c r="D1922" s="98"/>
      <c r="E1922" s="275"/>
    </row>
    <row r="1923" spans="1:5" ht="15">
      <c r="A1923" s="129"/>
      <c r="B1923" s="273"/>
      <c r="C1923" s="98"/>
      <c r="D1923" s="98"/>
      <c r="E1923" s="275"/>
    </row>
    <row r="1924" spans="1:5" ht="15">
      <c r="A1924" s="129"/>
      <c r="B1924" s="273"/>
      <c r="C1924" s="98"/>
      <c r="D1924" s="98"/>
      <c r="E1924" s="275"/>
    </row>
    <row r="1925" spans="1:5" ht="15">
      <c r="A1925" s="129"/>
      <c r="B1925" s="273"/>
      <c r="C1925" s="98"/>
      <c r="D1925" s="98"/>
      <c r="E1925" s="275"/>
    </row>
    <row r="1926" spans="1:5" ht="15">
      <c r="A1926" s="129"/>
      <c r="B1926" s="273"/>
      <c r="C1926" s="98"/>
      <c r="D1926" s="98"/>
      <c r="E1926" s="275"/>
    </row>
    <row r="1927" spans="1:5" ht="15">
      <c r="A1927" s="129"/>
      <c r="B1927" s="273"/>
      <c r="C1927" s="98"/>
      <c r="D1927" s="98"/>
      <c r="E1927" s="275"/>
    </row>
    <row r="1928" spans="1:5" ht="15">
      <c r="A1928" s="129"/>
      <c r="B1928" s="273"/>
      <c r="C1928" s="98"/>
      <c r="D1928" s="98"/>
      <c r="E1928" s="275"/>
    </row>
    <row r="1929" spans="1:5" ht="15">
      <c r="A1929" s="129"/>
      <c r="B1929" s="273"/>
      <c r="C1929" s="98"/>
      <c r="D1929" s="98"/>
      <c r="E1929" s="275"/>
    </row>
    <row r="1930" spans="1:5" ht="15">
      <c r="A1930" s="129"/>
      <c r="B1930" s="273"/>
      <c r="C1930" s="98"/>
      <c r="D1930" s="98"/>
      <c r="E1930" s="275"/>
    </row>
    <row r="1931" spans="1:5" ht="15">
      <c r="A1931" s="129"/>
      <c r="B1931" s="273"/>
      <c r="C1931" s="98"/>
      <c r="D1931" s="98"/>
      <c r="E1931" s="275"/>
    </row>
    <row r="1932" spans="1:5" ht="15">
      <c r="A1932" s="129"/>
      <c r="B1932" s="273"/>
      <c r="C1932" s="98"/>
      <c r="D1932" s="98"/>
      <c r="E1932" s="275"/>
    </row>
    <row r="1933" spans="1:5" ht="15">
      <c r="A1933" s="129"/>
      <c r="B1933" s="273"/>
      <c r="C1933" s="98"/>
      <c r="D1933" s="98"/>
      <c r="E1933" s="275"/>
    </row>
    <row r="1934" spans="1:5" ht="15">
      <c r="A1934" s="129"/>
      <c r="B1934" s="273"/>
      <c r="C1934" s="98"/>
      <c r="D1934" s="98"/>
      <c r="E1934" s="275"/>
    </row>
    <row r="1935" spans="1:5" ht="15">
      <c r="A1935" s="129"/>
      <c r="B1935" s="273"/>
      <c r="C1935" s="98"/>
      <c r="D1935" s="98"/>
      <c r="E1935" s="275"/>
    </row>
    <row r="1936" spans="1:5" ht="15">
      <c r="A1936" s="129"/>
      <c r="B1936" s="273"/>
      <c r="C1936" s="98"/>
      <c r="D1936" s="98"/>
      <c r="E1936" s="275"/>
    </row>
    <row r="1937" spans="1:5" ht="15">
      <c r="A1937" s="129"/>
      <c r="B1937" s="273"/>
      <c r="C1937" s="98"/>
      <c r="D1937" s="98"/>
      <c r="E1937" s="275"/>
    </row>
    <row r="1938" spans="1:5" ht="15">
      <c r="A1938" s="129"/>
      <c r="B1938" s="273"/>
      <c r="C1938" s="98"/>
      <c r="D1938" s="98"/>
      <c r="E1938" s="275"/>
    </row>
    <row r="1939" spans="1:5" ht="15">
      <c r="A1939" s="129"/>
      <c r="B1939" s="273"/>
      <c r="C1939" s="98"/>
      <c r="D1939" s="98"/>
      <c r="E1939" s="275"/>
    </row>
    <row r="1940" spans="1:5" ht="15">
      <c r="A1940" s="129"/>
      <c r="B1940" s="273"/>
      <c r="C1940" s="98"/>
      <c r="D1940" s="98"/>
      <c r="E1940" s="275"/>
    </row>
    <row r="1941" spans="1:5" ht="15">
      <c r="A1941" s="129"/>
      <c r="B1941" s="273"/>
      <c r="C1941" s="98"/>
      <c r="D1941" s="98"/>
      <c r="E1941" s="275"/>
    </row>
    <row r="1942" spans="1:5" ht="15">
      <c r="A1942" s="129"/>
      <c r="B1942" s="273"/>
      <c r="C1942" s="98"/>
      <c r="D1942" s="98"/>
      <c r="E1942" s="275"/>
    </row>
    <row r="1943" spans="1:5" ht="15">
      <c r="A1943" s="129"/>
      <c r="B1943" s="273"/>
      <c r="C1943" s="98"/>
      <c r="D1943" s="98"/>
      <c r="E1943" s="275"/>
    </row>
    <row r="1944" spans="1:5" ht="15">
      <c r="A1944" s="129"/>
      <c r="B1944" s="273"/>
      <c r="C1944" s="98"/>
      <c r="D1944" s="98"/>
      <c r="E1944" s="275"/>
    </row>
    <row r="1945" spans="1:5" ht="15">
      <c r="A1945" s="129"/>
      <c r="B1945" s="273"/>
      <c r="C1945" s="98"/>
      <c r="D1945" s="98"/>
      <c r="E1945" s="275"/>
    </row>
    <row r="1946" spans="1:5" ht="15">
      <c r="A1946" s="129"/>
      <c r="B1946" s="273"/>
      <c r="C1946" s="98"/>
      <c r="D1946" s="98"/>
      <c r="E1946" s="275"/>
    </row>
    <row r="1947" spans="1:5" ht="15">
      <c r="A1947" s="129"/>
      <c r="B1947" s="273"/>
      <c r="C1947" s="98"/>
      <c r="D1947" s="98"/>
      <c r="E1947" s="275"/>
    </row>
    <row r="1948" spans="1:5" ht="15">
      <c r="A1948" s="129"/>
      <c r="B1948" s="273"/>
      <c r="C1948" s="98"/>
      <c r="D1948" s="98"/>
      <c r="E1948" s="275"/>
    </row>
    <row r="1949" spans="1:5" ht="15">
      <c r="A1949" s="129"/>
      <c r="B1949" s="273"/>
      <c r="C1949" s="98"/>
      <c r="D1949" s="98"/>
      <c r="E1949" s="275"/>
    </row>
    <row r="1950" spans="1:5" ht="15">
      <c r="A1950" s="129"/>
      <c r="B1950" s="273"/>
      <c r="C1950" s="98"/>
      <c r="D1950" s="98"/>
      <c r="E1950" s="275"/>
    </row>
    <row r="1951" spans="1:5" ht="15">
      <c r="A1951" s="129"/>
      <c r="B1951" s="273"/>
      <c r="C1951" s="98"/>
      <c r="D1951" s="98"/>
      <c r="E1951" s="275"/>
    </row>
    <row r="1952" spans="1:5" ht="15">
      <c r="A1952" s="129"/>
      <c r="B1952" s="273"/>
      <c r="C1952" s="98"/>
      <c r="D1952" s="98"/>
      <c r="E1952" s="275"/>
    </row>
    <row r="1953" spans="1:5" ht="15">
      <c r="A1953" s="129"/>
      <c r="B1953" s="273"/>
      <c r="C1953" s="98"/>
      <c r="D1953" s="98"/>
      <c r="E1953" s="275"/>
    </row>
    <row r="1954" spans="1:5" ht="15">
      <c r="A1954" s="129"/>
      <c r="B1954" s="273"/>
      <c r="C1954" s="98"/>
      <c r="D1954" s="98"/>
      <c r="E1954" s="275"/>
    </row>
    <row r="1955" spans="1:5" ht="15">
      <c r="A1955" s="129"/>
      <c r="B1955" s="273"/>
      <c r="C1955" s="98"/>
      <c r="D1955" s="98"/>
      <c r="E1955" s="275"/>
    </row>
    <row r="1956" spans="1:5" ht="15">
      <c r="A1956" s="129"/>
      <c r="B1956" s="273"/>
      <c r="C1956" s="98"/>
      <c r="D1956" s="98"/>
      <c r="E1956" s="275"/>
    </row>
    <row r="1957" spans="1:5" ht="15">
      <c r="A1957" s="129"/>
      <c r="B1957" s="273"/>
      <c r="C1957" s="98"/>
      <c r="D1957" s="98"/>
      <c r="E1957" s="275"/>
    </row>
    <row r="1958" spans="1:5" ht="15">
      <c r="A1958" s="129"/>
      <c r="B1958" s="273"/>
      <c r="C1958" s="98"/>
      <c r="D1958" s="98"/>
      <c r="E1958" s="275"/>
    </row>
    <row r="1959" spans="1:5" ht="15">
      <c r="A1959" s="129"/>
      <c r="B1959" s="273"/>
      <c r="C1959" s="98"/>
      <c r="D1959" s="98"/>
      <c r="E1959" s="275"/>
    </row>
    <row r="1960" spans="1:5" ht="15">
      <c r="A1960" s="129"/>
      <c r="B1960" s="273"/>
      <c r="C1960" s="98"/>
      <c r="D1960" s="98"/>
      <c r="E1960" s="275"/>
    </row>
    <row r="1961" spans="1:5" ht="15">
      <c r="A1961" s="129"/>
      <c r="B1961" s="273"/>
      <c r="C1961" s="98"/>
      <c r="D1961" s="98"/>
      <c r="E1961" s="275"/>
    </row>
    <row r="1962" spans="1:5" ht="15">
      <c r="A1962" s="129"/>
      <c r="B1962" s="273"/>
      <c r="C1962" s="98"/>
      <c r="D1962" s="98"/>
      <c r="E1962" s="275"/>
    </row>
    <row r="1963" spans="1:5" ht="15">
      <c r="A1963" s="129"/>
      <c r="B1963" s="273"/>
      <c r="C1963" s="98"/>
      <c r="D1963" s="98"/>
      <c r="E1963" s="275"/>
    </row>
    <row r="1964" spans="1:5" ht="15">
      <c r="A1964" s="129"/>
      <c r="B1964" s="273"/>
      <c r="C1964" s="98"/>
      <c r="D1964" s="98"/>
      <c r="E1964" s="275"/>
    </row>
    <row r="1965" spans="1:5" ht="15">
      <c r="A1965" s="129"/>
      <c r="B1965" s="273"/>
      <c r="C1965" s="98"/>
      <c r="D1965" s="98"/>
      <c r="E1965" s="275"/>
    </row>
    <row r="1966" spans="1:5" ht="15">
      <c r="A1966" s="129"/>
      <c r="B1966" s="273"/>
      <c r="C1966" s="98"/>
      <c r="D1966" s="98"/>
      <c r="E1966" s="275"/>
    </row>
    <row r="1967" spans="1:5" ht="15">
      <c r="A1967" s="129"/>
      <c r="B1967" s="273"/>
      <c r="C1967" s="98"/>
      <c r="D1967" s="98"/>
      <c r="E1967" s="275"/>
    </row>
    <row r="1968" spans="1:5" ht="15">
      <c r="A1968" s="129"/>
      <c r="B1968" s="273"/>
      <c r="C1968" s="98"/>
      <c r="D1968" s="98"/>
      <c r="E1968" s="275"/>
    </row>
    <row r="1969" spans="1:5" ht="15">
      <c r="A1969" s="129"/>
      <c r="B1969" s="273"/>
      <c r="C1969" s="98"/>
      <c r="D1969" s="98"/>
      <c r="E1969" s="275"/>
    </row>
    <row r="1970" spans="1:5" ht="15">
      <c r="A1970" s="129"/>
      <c r="B1970" s="273"/>
      <c r="C1970" s="98"/>
      <c r="D1970" s="98"/>
      <c r="E1970" s="275"/>
    </row>
    <row r="1971" spans="1:5" ht="15">
      <c r="A1971" s="129"/>
      <c r="B1971" s="273"/>
      <c r="C1971" s="98"/>
      <c r="D1971" s="98"/>
      <c r="E1971" s="275"/>
    </row>
    <row r="1972" spans="1:5" ht="15">
      <c r="A1972" s="129"/>
      <c r="B1972" s="273"/>
      <c r="C1972" s="98"/>
      <c r="D1972" s="98"/>
      <c r="E1972" s="275"/>
    </row>
    <row r="1973" spans="1:5" ht="15">
      <c r="A1973" s="129"/>
      <c r="B1973" s="273"/>
      <c r="C1973" s="98"/>
      <c r="D1973" s="98"/>
      <c r="E1973" s="275"/>
    </row>
    <row r="1974" spans="1:5" ht="15">
      <c r="A1974" s="129"/>
      <c r="B1974" s="273"/>
      <c r="C1974" s="98"/>
      <c r="D1974" s="98"/>
      <c r="E1974" s="275"/>
    </row>
    <row r="1975" spans="1:5" ht="15">
      <c r="A1975" s="129"/>
      <c r="B1975" s="273"/>
      <c r="C1975" s="98"/>
      <c r="D1975" s="98"/>
      <c r="E1975" s="275"/>
    </row>
    <row r="1976" spans="1:5" ht="15">
      <c r="A1976" s="129"/>
      <c r="B1976" s="273"/>
      <c r="C1976" s="98"/>
      <c r="D1976" s="98"/>
      <c r="E1976" s="275"/>
    </row>
    <row r="1977" spans="1:5" ht="15">
      <c r="A1977" s="129"/>
      <c r="B1977" s="273"/>
      <c r="C1977" s="98"/>
      <c r="D1977" s="98"/>
      <c r="E1977" s="275"/>
    </row>
    <row r="1978" spans="1:5" ht="15">
      <c r="A1978" s="129"/>
      <c r="B1978" s="273"/>
      <c r="C1978" s="98"/>
      <c r="D1978" s="98"/>
      <c r="E1978" s="275"/>
    </row>
    <row r="1979" spans="1:5" ht="15">
      <c r="A1979" s="129"/>
      <c r="B1979" s="273"/>
      <c r="C1979" s="98"/>
      <c r="D1979" s="98"/>
      <c r="E1979" s="275"/>
    </row>
    <row r="1980" spans="1:5" ht="15">
      <c r="A1980" s="129"/>
      <c r="B1980" s="273"/>
      <c r="C1980" s="98"/>
      <c r="D1980" s="98"/>
      <c r="E1980" s="275"/>
    </row>
    <row r="1981" spans="1:5" ht="15">
      <c r="A1981" s="129"/>
      <c r="B1981" s="273"/>
      <c r="C1981" s="98"/>
      <c r="D1981" s="98"/>
      <c r="E1981" s="275"/>
    </row>
    <row r="1982" spans="1:5" ht="15">
      <c r="A1982" s="129"/>
      <c r="B1982" s="273"/>
      <c r="C1982" s="98"/>
      <c r="D1982" s="98"/>
      <c r="E1982" s="275"/>
    </row>
    <row r="1983" spans="1:5" ht="15">
      <c r="A1983" s="129"/>
      <c r="B1983" s="273"/>
      <c r="C1983" s="98"/>
      <c r="D1983" s="98"/>
      <c r="E1983" s="275"/>
    </row>
    <row r="1984" spans="1:5" ht="15">
      <c r="A1984" s="129"/>
      <c r="B1984" s="273"/>
      <c r="C1984" s="98"/>
      <c r="D1984" s="98"/>
      <c r="E1984" s="275"/>
    </row>
    <row r="1985" spans="1:5" ht="15">
      <c r="A1985" s="129"/>
      <c r="B1985" s="273"/>
      <c r="C1985" s="98"/>
      <c r="D1985" s="98"/>
      <c r="E1985" s="275"/>
    </row>
    <row r="1986" spans="1:5" ht="15">
      <c r="A1986" s="129"/>
      <c r="B1986" s="273"/>
      <c r="C1986" s="98"/>
      <c r="D1986" s="98"/>
      <c r="E1986" s="275"/>
    </row>
    <row r="1987" spans="1:5" ht="15">
      <c r="A1987" s="129"/>
      <c r="B1987" s="273"/>
      <c r="C1987" s="98"/>
      <c r="D1987" s="98"/>
      <c r="E1987" s="275"/>
    </row>
    <row r="1988" spans="1:5" ht="15">
      <c r="A1988" s="129"/>
      <c r="B1988" s="273"/>
      <c r="C1988" s="98"/>
      <c r="D1988" s="98"/>
      <c r="E1988" s="275"/>
    </row>
    <row r="1989" spans="1:5" ht="15">
      <c r="A1989" s="129"/>
      <c r="B1989" s="273"/>
      <c r="C1989" s="98"/>
      <c r="D1989" s="98"/>
      <c r="E1989" s="275"/>
    </row>
    <row r="1990" spans="1:5" ht="15">
      <c r="A1990" s="129"/>
      <c r="B1990" s="273"/>
      <c r="C1990" s="98"/>
      <c r="D1990" s="98"/>
      <c r="E1990" s="275"/>
    </row>
    <row r="1991" spans="1:5" ht="15">
      <c r="A1991" s="129"/>
      <c r="B1991" s="273"/>
      <c r="C1991" s="98"/>
      <c r="D1991" s="98"/>
      <c r="E1991" s="275"/>
    </row>
    <row r="1992" spans="1:5" ht="15">
      <c r="A1992" s="129"/>
      <c r="B1992" s="273"/>
      <c r="C1992" s="98"/>
      <c r="D1992" s="98"/>
      <c r="E1992" s="275"/>
    </row>
    <row r="1993" spans="1:5" ht="15">
      <c r="A1993" s="129"/>
      <c r="B1993" s="273"/>
      <c r="C1993" s="98"/>
      <c r="D1993" s="98"/>
      <c r="E1993" s="275"/>
    </row>
    <row r="1994" spans="1:5" ht="15">
      <c r="A1994" s="129"/>
      <c r="B1994" s="273"/>
      <c r="C1994" s="98"/>
      <c r="D1994" s="98"/>
      <c r="E1994" s="275"/>
    </row>
    <row r="1995" spans="1:5" ht="15">
      <c r="A1995" s="129"/>
      <c r="B1995" s="273"/>
      <c r="C1995" s="98"/>
      <c r="D1995" s="98"/>
      <c r="E1995" s="275"/>
    </row>
    <row r="1996" spans="1:5" ht="15">
      <c r="A1996" s="129"/>
      <c r="B1996" s="273"/>
      <c r="C1996" s="98"/>
      <c r="D1996" s="98"/>
      <c r="E1996" s="275"/>
    </row>
    <row r="1997" spans="1:5" ht="15">
      <c r="A1997" s="129"/>
      <c r="B1997" s="273"/>
      <c r="C1997" s="98"/>
      <c r="D1997" s="98"/>
      <c r="E1997" s="275"/>
    </row>
    <row r="1998" spans="1:5" ht="15">
      <c r="A1998" s="129"/>
      <c r="B1998" s="273"/>
      <c r="C1998" s="98"/>
      <c r="D1998" s="98"/>
      <c r="E1998" s="275"/>
    </row>
    <row r="1999" spans="1:5" ht="15">
      <c r="A1999" s="129"/>
      <c r="B1999" s="273"/>
      <c r="C1999" s="98"/>
      <c r="D1999" s="98"/>
      <c r="E1999" s="275"/>
    </row>
    <row r="2000" spans="1:5" ht="15">
      <c r="A2000" s="129"/>
      <c r="B2000" s="273"/>
      <c r="C2000" s="98"/>
      <c r="D2000" s="98"/>
      <c r="E2000" s="275"/>
    </row>
    <row r="2001" spans="1:5" ht="15">
      <c r="A2001" s="129"/>
      <c r="B2001" s="273"/>
      <c r="C2001" s="98"/>
      <c r="D2001" s="98"/>
      <c r="E2001" s="275"/>
    </row>
    <row r="2002" spans="1:5" ht="15">
      <c r="A2002" s="129"/>
      <c r="B2002" s="273"/>
      <c r="C2002" s="98"/>
      <c r="D2002" s="98"/>
      <c r="E2002" s="275"/>
    </row>
    <row r="2003" spans="1:5" ht="15">
      <c r="A2003" s="129"/>
      <c r="B2003" s="273"/>
      <c r="C2003" s="98"/>
      <c r="D2003" s="98"/>
      <c r="E2003" s="275"/>
    </row>
    <row r="2004" spans="1:5" ht="15">
      <c r="A2004" s="129"/>
      <c r="B2004" s="273"/>
      <c r="C2004" s="98"/>
      <c r="D2004" s="98"/>
      <c r="E2004" s="275"/>
    </row>
    <row r="2005" spans="1:5" ht="15">
      <c r="A2005" s="129"/>
      <c r="B2005" s="273"/>
      <c r="C2005" s="98"/>
      <c r="D2005" s="98"/>
      <c r="E2005" s="275"/>
    </row>
    <row r="2006" spans="1:5" ht="13.35" customHeight="1" thickBot="1">
      <c r="A2006" s="130"/>
      <c r="B2006" s="425" t="str">
        <f ca="1">OFFSET(L!$C$1,MATCH("General"&amp;"Cpy",L!$A:$A,0)-1,SL,,)</f>
        <v>© 2023 Responsible Minerals Initiative. All rights reserved.</v>
      </c>
      <c r="C2006" s="425"/>
      <c r="D2006" s="425"/>
      <c r="E2006" s="278"/>
    </row>
    <row r="2007" spans="1:5" ht="13.2" thickTop="1">
      <c r="D2007" s="280"/>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42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26"/>
      <c r="C1" s="426"/>
      <c r="D1" s="426"/>
      <c r="E1" s="426"/>
      <c r="F1" s="426"/>
      <c r="G1" s="426"/>
    </row>
    <row r="2" spans="1:11">
      <c r="A2" s="427"/>
      <c r="B2" s="427"/>
      <c r="C2" s="427"/>
      <c r="D2" s="427"/>
      <c r="E2" s="427"/>
      <c r="F2" s="427"/>
      <c r="G2" s="427"/>
      <c r="H2" s="427"/>
      <c r="I2" s="427"/>
    </row>
    <row r="3" spans="1:11">
      <c r="A3" s="427"/>
      <c r="B3" s="427"/>
      <c r="C3" s="427"/>
      <c r="D3" s="427"/>
      <c r="E3" s="427"/>
      <c r="F3" s="427"/>
      <c r="G3" s="427"/>
      <c r="H3" s="427"/>
      <c r="I3" s="427"/>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2" t="s">
        <v>2272</v>
      </c>
      <c r="I618" s="282"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2" t="s">
        <v>1842</v>
      </c>
      <c r="I621" s="282"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2" t="s">
        <v>13882</v>
      </c>
      <c r="I622" s="282"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2" t="s">
        <v>1839</v>
      </c>
      <c r="I623" s="282"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2" t="s">
        <v>15152</v>
      </c>
      <c r="I624" s="282"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2" t="s">
        <v>15152</v>
      </c>
      <c r="I625" s="282"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2" t="s">
        <v>2274</v>
      </c>
      <c r="I626" s="282"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2" t="s">
        <v>1750</v>
      </c>
      <c r="I627" s="282"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2" t="s">
        <v>15563</v>
      </c>
      <c r="I628" s="282"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2" t="s">
        <v>2538</v>
      </c>
      <c r="I629" s="282"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2" t="s">
        <v>1829</v>
      </c>
      <c r="I630" s="282"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2" t="s">
        <v>1829</v>
      </c>
      <c r="I631" s="282"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2.8">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45">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1.4">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7.6">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6">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41.4">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1.4">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1.4">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1.4">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69">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27.6">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82.8">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7.6">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69">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1.4">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1.4">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38.6">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13.4">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6">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41.4">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360">
      <c r="A27" s="155" t="str">
        <f t="shared" si="1"/>
        <v>InstructionsA28</v>
      </c>
      <c r="B27" s="155" t="s">
        <v>532</v>
      </c>
      <c r="C27" s="155" t="s">
        <v>989</v>
      </c>
      <c r="D27" s="112" t="s">
        <v>12418</v>
      </c>
      <c r="E27" s="259" t="s">
        <v>14108</v>
      </c>
      <c r="F27" s="263"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14.2">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43.6">
      <c r="A31" s="155" t="str">
        <f t="shared" si="3"/>
        <v>InstructionsA32</v>
      </c>
      <c r="B31" s="155" t="s">
        <v>532</v>
      </c>
      <c r="C31" s="155" t="s">
        <v>1191</v>
      </c>
      <c r="D31" s="112" t="s">
        <v>13985</v>
      </c>
      <c r="E31" s="259" t="s">
        <v>14110</v>
      </c>
      <c r="F31" s="265" t="s">
        <v>14213</v>
      </c>
      <c r="G31" s="268" t="s">
        <v>15168</v>
      </c>
      <c r="H31" s="240" t="s">
        <v>14445</v>
      </c>
      <c r="I31" s="234" t="s">
        <v>14498</v>
      </c>
      <c r="J31" s="234" t="s">
        <v>13986</v>
      </c>
      <c r="K31" s="241" t="s">
        <v>14555</v>
      </c>
      <c r="L31" s="234" t="s">
        <v>14611</v>
      </c>
      <c r="M31" s="234" t="s">
        <v>14677</v>
      </c>
    </row>
    <row r="32" spans="1:13" ht="115.2">
      <c r="A32" s="155" t="str">
        <f t="shared" si="3"/>
        <v>InstructionsA33</v>
      </c>
      <c r="B32" s="155" t="s">
        <v>532</v>
      </c>
      <c r="C32" s="155" t="s">
        <v>1192</v>
      </c>
      <c r="D32" s="112" t="s">
        <v>13987</v>
      </c>
      <c r="E32" s="214" t="s">
        <v>14111</v>
      </c>
      <c r="F32" s="265" t="s">
        <v>14214</v>
      </c>
      <c r="G32" s="268" t="s">
        <v>15169</v>
      </c>
      <c r="H32" s="240" t="s">
        <v>13988</v>
      </c>
      <c r="I32" s="234" t="s">
        <v>13989</v>
      </c>
      <c r="J32" s="234" t="s">
        <v>13990</v>
      </c>
      <c r="K32" s="241" t="s">
        <v>13991</v>
      </c>
      <c r="L32" s="234" t="s">
        <v>14612</v>
      </c>
      <c r="M32" s="234" t="s">
        <v>13992</v>
      </c>
    </row>
    <row r="33" spans="1:13" ht="115.2">
      <c r="A33" s="155" t="str">
        <f t="shared" si="3"/>
        <v>InstructionsA34</v>
      </c>
      <c r="B33" s="155" t="s">
        <v>532</v>
      </c>
      <c r="C33" s="155" t="s">
        <v>1193</v>
      </c>
      <c r="D33" s="112" t="s">
        <v>13993</v>
      </c>
      <c r="E33" s="259" t="s">
        <v>13994</v>
      </c>
      <c r="F33" s="265" t="s">
        <v>14215</v>
      </c>
      <c r="G33" s="268" t="s">
        <v>15170</v>
      </c>
      <c r="H33" s="240" t="s">
        <v>13995</v>
      </c>
      <c r="I33" s="234" t="s">
        <v>15158</v>
      </c>
      <c r="J33" s="234" t="s">
        <v>13996</v>
      </c>
      <c r="K33" s="241" t="s">
        <v>15520</v>
      </c>
      <c r="L33" s="234" t="s">
        <v>13997</v>
      </c>
      <c r="M33" s="234" t="s">
        <v>13998</v>
      </c>
    </row>
    <row r="34" spans="1:13" ht="41.4">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57.6">
      <c r="A35" s="155" t="str">
        <f t="shared" si="3"/>
        <v>InstructionsA37</v>
      </c>
      <c r="B35" s="155" t="s">
        <v>532</v>
      </c>
      <c r="C35" s="155" t="s">
        <v>1194</v>
      </c>
      <c r="D35" s="155" t="s">
        <v>13981</v>
      </c>
      <c r="E35" s="214" t="s">
        <v>14112</v>
      </c>
      <c r="F35" s="265" t="s">
        <v>14217</v>
      </c>
      <c r="G35" s="269"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96.6">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10.4">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00.8">
      <c r="A39" s="155" t="str">
        <f t="shared" si="3"/>
        <v>InstructionsA41</v>
      </c>
      <c r="B39" s="155" t="s">
        <v>532</v>
      </c>
      <c r="C39" s="155" t="s">
        <v>990</v>
      </c>
      <c r="D39" s="112" t="s">
        <v>14025</v>
      </c>
      <c r="E39" s="214" t="s">
        <v>14115</v>
      </c>
      <c r="F39" s="263" t="s">
        <v>14220</v>
      </c>
      <c r="G39" s="234" t="s">
        <v>15173</v>
      </c>
      <c r="H39" s="234" t="s">
        <v>14449</v>
      </c>
      <c r="I39" s="234" t="s">
        <v>14501</v>
      </c>
      <c r="J39" s="234" t="s">
        <v>15254</v>
      </c>
      <c r="K39" s="241" t="s">
        <v>14559</v>
      </c>
      <c r="L39" s="234" t="s">
        <v>14617</v>
      </c>
      <c r="M39" s="234" t="s">
        <v>14681</v>
      </c>
    </row>
    <row r="40" spans="1:13" ht="358.8">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01.6">
      <c r="A41" s="155" t="str">
        <f t="shared" si="3"/>
        <v>InstructionsA43</v>
      </c>
      <c r="B41" s="155" t="s">
        <v>532</v>
      </c>
      <c r="C41" s="155" t="s">
        <v>1198</v>
      </c>
      <c r="D41" s="112" t="s">
        <v>14009</v>
      </c>
      <c r="E41" s="259" t="s">
        <v>14117</v>
      </c>
      <c r="F41" s="263" t="s">
        <v>14221</v>
      </c>
      <c r="G41" s="234" t="s">
        <v>15175</v>
      </c>
      <c r="H41" s="240" t="s">
        <v>14450</v>
      </c>
      <c r="I41" s="234" t="s">
        <v>14502</v>
      </c>
      <c r="J41" s="234" t="s">
        <v>14010</v>
      </c>
      <c r="K41" s="241" t="s">
        <v>14560</v>
      </c>
      <c r="L41" s="234" t="s">
        <v>14618</v>
      </c>
      <c r="M41" s="234" t="s">
        <v>14682</v>
      </c>
    </row>
    <row r="42" spans="1:13" ht="187.2">
      <c r="A42" s="155" t="str">
        <f t="shared" si="3"/>
        <v>InstructionsA44</v>
      </c>
      <c r="B42" s="155" t="s">
        <v>532</v>
      </c>
      <c r="C42" s="155" t="s">
        <v>1199</v>
      </c>
      <c r="D42" s="155" t="s">
        <v>14011</v>
      </c>
      <c r="E42" s="259" t="s">
        <v>14118</v>
      </c>
      <c r="F42" s="263" t="s">
        <v>14222</v>
      </c>
      <c r="G42" s="234" t="s">
        <v>14390</v>
      </c>
      <c r="H42" s="240" t="s">
        <v>14451</v>
      </c>
      <c r="I42" s="234" t="s">
        <v>14503</v>
      </c>
      <c r="J42" s="234" t="s">
        <v>14012</v>
      </c>
      <c r="K42" s="241" t="s">
        <v>14561</v>
      </c>
      <c r="L42" s="234" t="s">
        <v>14619</v>
      </c>
      <c r="M42" s="234" t="s">
        <v>14683</v>
      </c>
    </row>
    <row r="43" spans="1:13" ht="86.4">
      <c r="A43" s="155" t="str">
        <f t="shared" si="3"/>
        <v>InstructionsA45</v>
      </c>
      <c r="B43" s="155" t="s">
        <v>532</v>
      </c>
      <c r="C43" s="155" t="s">
        <v>1200</v>
      </c>
      <c r="D43" s="155" t="s">
        <v>14013</v>
      </c>
      <c r="E43" s="259" t="s">
        <v>14014</v>
      </c>
      <c r="F43" s="263"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1.4">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7.6">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86.4">
      <c r="A47" s="155" t="str">
        <f t="shared" si="3"/>
        <v>InstructionsA50</v>
      </c>
      <c r="B47" s="155" t="s">
        <v>532</v>
      </c>
      <c r="C47" s="155" t="s">
        <v>1203</v>
      </c>
      <c r="D47" s="155" t="s">
        <v>12425</v>
      </c>
      <c r="E47" s="259" t="s">
        <v>14120</v>
      </c>
      <c r="F47" s="263" t="s">
        <v>14227</v>
      </c>
      <c r="G47" s="234" t="s">
        <v>14394</v>
      </c>
      <c r="H47" s="240" t="s">
        <v>14455</v>
      </c>
      <c r="I47" s="240" t="s">
        <v>14507</v>
      </c>
      <c r="J47" s="234" t="s">
        <v>15256</v>
      </c>
      <c r="K47" s="241" t="s">
        <v>14565</v>
      </c>
      <c r="L47" s="234" t="s">
        <v>14623</v>
      </c>
      <c r="M47" s="240" t="s">
        <v>14688</v>
      </c>
    </row>
    <row r="48" spans="1:13" ht="69">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5.2">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38">
      <c r="A50" s="155" t="str">
        <f t="shared" si="4"/>
        <v>InstructionsA53</v>
      </c>
      <c r="B50" s="155" t="s">
        <v>532</v>
      </c>
      <c r="C50" s="155" t="s">
        <v>1206</v>
      </c>
      <c r="D50" s="155" t="s">
        <v>12424</v>
      </c>
      <c r="E50" s="259" t="s">
        <v>13311</v>
      </c>
      <c r="F50" s="263" t="s">
        <v>14230</v>
      </c>
      <c r="G50" s="240" t="s">
        <v>14396</v>
      </c>
      <c r="H50" s="240" t="s">
        <v>12436</v>
      </c>
      <c r="I50" s="240" t="s">
        <v>14509</v>
      </c>
      <c r="J50" s="234" t="s">
        <v>15259</v>
      </c>
      <c r="K50" s="241" t="s">
        <v>14567</v>
      </c>
      <c r="L50" s="234" t="s">
        <v>13445</v>
      </c>
      <c r="M50" s="240" t="s">
        <v>14689</v>
      </c>
    </row>
    <row r="51" spans="1:13" ht="82.8">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82.8">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10.4">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69">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3.2">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3.2">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0.4">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31.2">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82.8">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65.6">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193.2">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15.2">
      <c r="A62" s="155" t="str">
        <f t="shared" si="4"/>
        <v>InstructionsA65</v>
      </c>
      <c r="B62" s="155" t="s">
        <v>532</v>
      </c>
      <c r="C62" s="155" t="s">
        <v>638</v>
      </c>
      <c r="D62" s="155" t="s">
        <v>12406</v>
      </c>
      <c r="E62" s="155" t="s">
        <v>14130</v>
      </c>
      <c r="F62" s="263" t="s">
        <v>14241</v>
      </c>
      <c r="G62" s="240" t="s">
        <v>14399</v>
      </c>
      <c r="H62" s="240" t="s">
        <v>14458</v>
      </c>
      <c r="I62" s="240" t="s">
        <v>14510</v>
      </c>
      <c r="J62" s="234" t="s">
        <v>15271</v>
      </c>
      <c r="K62" s="241" t="s">
        <v>14570</v>
      </c>
      <c r="L62" s="234" t="s">
        <v>14628</v>
      </c>
      <c r="M62" s="240" t="s">
        <v>14692</v>
      </c>
    </row>
    <row r="63" spans="1:13" ht="41.4">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193.2">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27.6">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03.60000000000002">
      <c r="A66" s="155" t="str">
        <f t="shared" si="4"/>
        <v>InstructionsA69</v>
      </c>
      <c r="B66" s="155" t="s">
        <v>532</v>
      </c>
      <c r="C66" s="155" t="s">
        <v>645</v>
      </c>
      <c r="D66" s="155" t="s">
        <v>13159</v>
      </c>
      <c r="E66" s="258" t="s">
        <v>13314</v>
      </c>
      <c r="F66" s="155" t="s">
        <v>14245</v>
      </c>
      <c r="G66" s="270" t="s">
        <v>13494</v>
      </c>
      <c r="H66" s="143" t="s">
        <v>13438</v>
      </c>
      <c r="I66" s="155" t="s">
        <v>14512</v>
      </c>
      <c r="J66" s="155" t="s">
        <v>13466</v>
      </c>
      <c r="K66" s="232" t="s">
        <v>13283</v>
      </c>
      <c r="L66" s="238" t="s">
        <v>13446</v>
      </c>
      <c r="M66" s="155" t="s">
        <v>13430</v>
      </c>
    </row>
    <row r="67" spans="1:15" ht="151.80000000000001">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38">
      <c r="A68" s="155" t="str">
        <f t="shared" si="4"/>
        <v>InstructionsA71</v>
      </c>
      <c r="B68" s="155" t="s">
        <v>532</v>
      </c>
      <c r="C68" s="155" t="s">
        <v>646</v>
      </c>
      <c r="D68" s="155" t="s">
        <v>13157</v>
      </c>
      <c r="E68" s="258" t="s">
        <v>14133</v>
      </c>
      <c r="F68" s="155" t="s">
        <v>14247</v>
      </c>
      <c r="G68" s="270" t="s">
        <v>13495</v>
      </c>
      <c r="H68" s="143" t="s">
        <v>13440</v>
      </c>
      <c r="I68" s="155" t="s">
        <v>13481</v>
      </c>
      <c r="J68" s="155" t="s">
        <v>13468</v>
      </c>
      <c r="K68" s="232" t="s">
        <v>13285</v>
      </c>
      <c r="L68" s="238" t="s">
        <v>13448</v>
      </c>
      <c r="M68" s="155" t="s">
        <v>13432</v>
      </c>
    </row>
    <row r="69" spans="1:15" ht="289.8">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96.6">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41.4">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69">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7.6">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1.4">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7.6">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7.6">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7.6">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7.6">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7.6">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7.6">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5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7.6">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7.6">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7.6">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7.6">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2.8">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76.4">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24.2">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51.80000000000001">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69">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38">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10.4">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38">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6">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20.8">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10.4">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17.39999999999998">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07">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7.6">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69">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7.6">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51.8000000000000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96.6">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276">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48.4">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7.6">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38">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82.8">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07">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193.2">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179.4">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7.6">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7.6">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41.4">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43.2">
      <c r="A137" s="155" t="str">
        <f t="shared" si="9"/>
        <v>DeclarationB6</v>
      </c>
      <c r="B137" s="155" t="s">
        <v>987</v>
      </c>
      <c r="C137" s="155" t="s">
        <v>948</v>
      </c>
      <c r="D137" s="155" t="s">
        <v>12392</v>
      </c>
      <c r="E137" s="155" t="s">
        <v>14141</v>
      </c>
      <c r="F137" s="263" t="s">
        <v>14303</v>
      </c>
      <c r="G137" s="240" t="s">
        <v>14419</v>
      </c>
      <c r="H137" s="234" t="s">
        <v>14468</v>
      </c>
      <c r="I137" s="240" t="s">
        <v>14522</v>
      </c>
      <c r="J137" s="240" t="s">
        <v>14855</v>
      </c>
      <c r="K137" s="241" t="s">
        <v>14578</v>
      </c>
      <c r="L137" s="234" t="s">
        <v>13455</v>
      </c>
      <c r="M137" s="240" t="s">
        <v>14713</v>
      </c>
    </row>
    <row r="138" spans="1:13" ht="55.2">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7.6">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7.6">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7.6">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7.6">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27.6">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28.8">
      <c r="A158" s="155" t="str">
        <f t="shared" si="10"/>
        <v>DeclarationB25</v>
      </c>
      <c r="B158" s="155" t="s">
        <v>987</v>
      </c>
      <c r="C158" s="155" t="s">
        <v>476</v>
      </c>
      <c r="D158" s="112" t="s">
        <v>12417</v>
      </c>
      <c r="E158" s="214" t="s">
        <v>13368</v>
      </c>
      <c r="F158" s="263" t="s">
        <v>14321</v>
      </c>
      <c r="G158" s="240" t="s">
        <v>14420</v>
      </c>
      <c r="H158" s="240" t="s">
        <v>14469</v>
      </c>
      <c r="I158" s="240" t="s">
        <v>14523</v>
      </c>
      <c r="J158" s="240" t="s">
        <v>14856</v>
      </c>
      <c r="K158" s="241" t="s">
        <v>14579</v>
      </c>
      <c r="L158" s="234" t="s">
        <v>13458</v>
      </c>
      <c r="M158" s="240" t="s">
        <v>14731</v>
      </c>
    </row>
    <row r="159" spans="1:13" ht="14.4">
      <c r="A159" s="155" t="str">
        <f t="shared" si="10"/>
        <v>DeclarationB31</v>
      </c>
      <c r="B159" s="155" t="s">
        <v>987</v>
      </c>
      <c r="C159" s="155" t="s">
        <v>477</v>
      </c>
      <c r="D159" s="112" t="s">
        <v>12447</v>
      </c>
      <c r="E159" s="214" t="s">
        <v>12448</v>
      </c>
      <c r="F159" s="263" t="s">
        <v>14322</v>
      </c>
      <c r="G159" s="234" t="s">
        <v>12449</v>
      </c>
      <c r="H159" s="240" t="s">
        <v>14470</v>
      </c>
      <c r="I159" s="234" t="s">
        <v>12450</v>
      </c>
      <c r="J159" s="234" t="s">
        <v>12451</v>
      </c>
      <c r="K159" s="241" t="s">
        <v>12452</v>
      </c>
      <c r="L159" s="234" t="s">
        <v>12453</v>
      </c>
      <c r="M159" s="234" t="s">
        <v>12454</v>
      </c>
    </row>
    <row r="160" spans="1:13" ht="50.4">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7.799999999999997">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37.799999999999997">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28.8">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28.8">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7.799999999999997">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7.6">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69">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0.4">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7.799999999999997">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28.8">
      <c r="A171" s="155" t="str">
        <f t="shared" si="12"/>
        <v>DeclarationB83</v>
      </c>
      <c r="B171" s="155" t="s">
        <v>987</v>
      </c>
      <c r="C171" s="155" t="s">
        <v>484</v>
      </c>
      <c r="D171" s="112" t="s">
        <v>13941</v>
      </c>
      <c r="E171" s="259" t="s">
        <v>13942</v>
      </c>
      <c r="F171" s="263" t="s">
        <v>14330</v>
      </c>
      <c r="G171" s="234" t="s">
        <v>13943</v>
      </c>
      <c r="H171" s="234" t="s">
        <v>13944</v>
      </c>
      <c r="I171" s="234" t="s">
        <v>13945</v>
      </c>
      <c r="J171" s="234" t="s">
        <v>13946</v>
      </c>
      <c r="K171" s="241" t="s">
        <v>13947</v>
      </c>
      <c r="L171" s="234" t="s">
        <v>13948</v>
      </c>
      <c r="M171" s="234" t="s">
        <v>13949</v>
      </c>
    </row>
    <row r="172" spans="1:13" ht="41.4">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7.6">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28.8">
      <c r="A174" s="155" t="str">
        <f t="shared" si="12"/>
        <v>DeclarationB89</v>
      </c>
      <c r="B174" s="155" t="s">
        <v>987</v>
      </c>
      <c r="C174" s="155" t="s">
        <v>13895</v>
      </c>
      <c r="D174" s="155" t="s">
        <v>14049</v>
      </c>
      <c r="E174" s="262" t="s">
        <v>14983</v>
      </c>
      <c r="F174" s="263" t="s">
        <v>15026</v>
      </c>
      <c r="G174" s="262" t="s">
        <v>14984</v>
      </c>
      <c r="H174" s="262" t="s">
        <v>14985</v>
      </c>
      <c r="I174" s="262" t="s">
        <v>14986</v>
      </c>
      <c r="J174" s="262" t="s">
        <v>14987</v>
      </c>
      <c r="K174" s="262" t="s">
        <v>14988</v>
      </c>
      <c r="L174" s="262" t="s">
        <v>14989</v>
      </c>
      <c r="M174" s="262" t="s">
        <v>14990</v>
      </c>
    </row>
    <row r="175" spans="1:13">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14.4">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14.4">
      <c r="A195" s="155" t="str">
        <f t="shared" si="12"/>
        <v>DeclarationB100</v>
      </c>
      <c r="B195" s="155" t="s">
        <v>987</v>
      </c>
      <c r="C195" s="155" t="s">
        <v>12399</v>
      </c>
      <c r="D195" s="205" t="s">
        <v>2480</v>
      </c>
      <c r="E195" s="233" t="s">
        <v>13378</v>
      </c>
      <c r="F195" s="264" t="s">
        <v>14341</v>
      </c>
      <c r="G195" s="245" t="s">
        <v>14423</v>
      </c>
      <c r="H195" s="246" t="s">
        <v>12437</v>
      </c>
      <c r="I195" s="245" t="s">
        <v>14528</v>
      </c>
      <c r="J195" s="245" t="s">
        <v>14859</v>
      </c>
      <c r="K195" s="247" t="s">
        <v>14584</v>
      </c>
      <c r="L195" s="246" t="s">
        <v>12443</v>
      </c>
      <c r="M195" s="246" t="s">
        <v>12442</v>
      </c>
    </row>
    <row r="196" spans="1:13" ht="14.4">
      <c r="A196" s="155" t="str">
        <f t="shared" si="12"/>
        <v>DeclarationB101</v>
      </c>
      <c r="B196" s="155" t="s">
        <v>987</v>
      </c>
      <c r="C196" s="155" t="s">
        <v>12400</v>
      </c>
      <c r="D196" s="205" t="s">
        <v>2481</v>
      </c>
      <c r="E196" s="233" t="s">
        <v>13379</v>
      </c>
      <c r="F196" s="264" t="s">
        <v>14342</v>
      </c>
      <c r="G196" s="245" t="s">
        <v>14424</v>
      </c>
      <c r="H196" s="246" t="s">
        <v>12438</v>
      </c>
      <c r="I196" s="245" t="s">
        <v>14529</v>
      </c>
      <c r="J196" s="245" t="s">
        <v>14860</v>
      </c>
      <c r="K196" s="247" t="s">
        <v>14585</v>
      </c>
      <c r="L196" s="248" t="s">
        <v>13459</v>
      </c>
      <c r="M196" s="245" t="s">
        <v>14748</v>
      </c>
    </row>
    <row r="197" spans="1:13" ht="14.4">
      <c r="A197" s="155" t="str">
        <f t="shared" si="12"/>
        <v>DeclarationB102</v>
      </c>
      <c r="B197" s="155" t="s">
        <v>987</v>
      </c>
      <c r="C197" s="155" t="s">
        <v>12401</v>
      </c>
      <c r="D197" s="205" t="s">
        <v>2482</v>
      </c>
      <c r="E197" s="233" t="s">
        <v>13380</v>
      </c>
      <c r="F197" s="264" t="s">
        <v>14343</v>
      </c>
      <c r="G197" s="245" t="s">
        <v>14425</v>
      </c>
      <c r="H197" s="246" t="s">
        <v>12439</v>
      </c>
      <c r="I197" s="245" t="s">
        <v>14530</v>
      </c>
      <c r="J197" s="245" t="s">
        <v>14861</v>
      </c>
      <c r="K197" s="247" t="s">
        <v>14586</v>
      </c>
      <c r="L197" s="248" t="s">
        <v>13460</v>
      </c>
      <c r="M197" s="245" t="s">
        <v>14749</v>
      </c>
    </row>
    <row r="198" spans="1:13" ht="14.4">
      <c r="A198" s="155" t="str">
        <f t="shared" si="12"/>
        <v>DeclarationB103</v>
      </c>
      <c r="B198" s="155" t="s">
        <v>987</v>
      </c>
      <c r="C198" s="155" t="s">
        <v>12402</v>
      </c>
      <c r="D198" s="205" t="s">
        <v>2483</v>
      </c>
      <c r="E198" s="233" t="s">
        <v>13381</v>
      </c>
      <c r="F198" s="264" t="s">
        <v>14344</v>
      </c>
      <c r="G198" s="245" t="s">
        <v>14426</v>
      </c>
      <c r="H198" s="245" t="s">
        <v>14475</v>
      </c>
      <c r="I198" s="245" t="s">
        <v>14531</v>
      </c>
      <c r="J198" s="245" t="s">
        <v>14862</v>
      </c>
      <c r="K198" s="247" t="s">
        <v>14587</v>
      </c>
      <c r="L198" s="248" t="s">
        <v>13461</v>
      </c>
      <c r="M198" s="245" t="s">
        <v>14750</v>
      </c>
    </row>
    <row r="199" spans="1:13">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14.4">
      <c r="A200" s="155" t="str">
        <f t="shared" si="12"/>
        <v>DeclarationB105</v>
      </c>
      <c r="B200" s="155" t="s">
        <v>987</v>
      </c>
      <c r="C200" s="155" t="s">
        <v>13968</v>
      </c>
      <c r="D200" s="206" t="s">
        <v>12393</v>
      </c>
      <c r="E200" s="214" t="s">
        <v>14147</v>
      </c>
      <c r="F200" s="263" t="s">
        <v>14346</v>
      </c>
      <c r="G200" s="240" t="s">
        <v>14427</v>
      </c>
      <c r="H200" s="240" t="s">
        <v>14476</v>
      </c>
      <c r="I200" s="240" t="s">
        <v>14532</v>
      </c>
      <c r="J200" s="240" t="s">
        <v>14863</v>
      </c>
      <c r="K200" s="241" t="s">
        <v>14588</v>
      </c>
      <c r="L200" s="234" t="s">
        <v>12440</v>
      </c>
      <c r="M200" s="240" t="s">
        <v>14752</v>
      </c>
    </row>
    <row r="201" spans="1:13" ht="14.4">
      <c r="A201" s="155" t="str">
        <f t="shared" si="12"/>
        <v>DeclarationB106</v>
      </c>
      <c r="B201" s="155" t="s">
        <v>987</v>
      </c>
      <c r="C201" s="155" t="s">
        <v>13969</v>
      </c>
      <c r="D201" s="206" t="s">
        <v>12394</v>
      </c>
      <c r="E201" s="214" t="s">
        <v>14148</v>
      </c>
      <c r="F201" s="263" t="s">
        <v>14347</v>
      </c>
      <c r="G201" s="240" t="s">
        <v>14428</v>
      </c>
      <c r="H201" s="240" t="s">
        <v>14477</v>
      </c>
      <c r="I201" s="240" t="s">
        <v>14533</v>
      </c>
      <c r="J201" s="240" t="s">
        <v>14864</v>
      </c>
      <c r="K201" s="241" t="s">
        <v>14589</v>
      </c>
      <c r="L201" s="234" t="s">
        <v>12441</v>
      </c>
      <c r="M201" s="240" t="s">
        <v>14753</v>
      </c>
    </row>
    <row r="202" spans="1:13" ht="14.4">
      <c r="A202" s="155" t="str">
        <f t="shared" si="12"/>
        <v>DeclarationB107</v>
      </c>
      <c r="B202" s="155" t="s">
        <v>987</v>
      </c>
      <c r="C202" s="155" t="s">
        <v>13970</v>
      </c>
      <c r="D202" s="206" t="s">
        <v>489</v>
      </c>
      <c r="E202" s="214" t="s">
        <v>13376</v>
      </c>
      <c r="F202" s="263" t="s">
        <v>14348</v>
      </c>
      <c r="G202" s="240" t="s">
        <v>14429</v>
      </c>
      <c r="H202" s="240" t="s">
        <v>14478</v>
      </c>
      <c r="I202" s="240" t="s">
        <v>14534</v>
      </c>
      <c r="J202" s="240" t="s">
        <v>14865</v>
      </c>
      <c r="K202" s="241" t="s">
        <v>14429</v>
      </c>
      <c r="L202" s="249" t="s">
        <v>14641</v>
      </c>
      <c r="M202" s="240" t="s">
        <v>14754</v>
      </c>
    </row>
    <row r="203" spans="1:13">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14.4">
      <c r="A206" s="155" t="str">
        <f t="shared" ref="A206" si="13">B206&amp;C206</f>
        <v>DeclarationB111</v>
      </c>
      <c r="B206" s="155" t="s">
        <v>987</v>
      </c>
      <c r="C206" s="155" t="s">
        <v>13975</v>
      </c>
      <c r="D206" s="206" t="s">
        <v>489</v>
      </c>
      <c r="E206" s="214" t="s">
        <v>13376</v>
      </c>
      <c r="F206" s="263"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3" t="s">
        <v>15006</v>
      </c>
      <c r="G207" s="240" t="s">
        <v>14430</v>
      </c>
      <c r="H207" s="240" t="s">
        <v>15007</v>
      </c>
      <c r="I207" s="240" t="s">
        <v>15008</v>
      </c>
      <c r="J207" s="240" t="s">
        <v>13477</v>
      </c>
      <c r="K207" s="241" t="s">
        <v>15009</v>
      </c>
      <c r="L207" s="250" t="s">
        <v>15010</v>
      </c>
      <c r="M207" s="240" t="s">
        <v>14758</v>
      </c>
    </row>
    <row r="208" spans="1:13" ht="27.6">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7.6">
      <c r="A209" s="155" t="str">
        <f t="shared" si="15"/>
        <v>Smelter Look-upB4</v>
      </c>
      <c r="B209" s="155" t="s">
        <v>12423</v>
      </c>
      <c r="C209" s="155" t="s">
        <v>946</v>
      </c>
      <c r="D209" s="155" t="s">
        <v>12421</v>
      </c>
      <c r="E209" s="214" t="s">
        <v>13932</v>
      </c>
      <c r="F209" s="263" t="s">
        <v>14352</v>
      </c>
      <c r="G209" s="240" t="s">
        <v>14431</v>
      </c>
      <c r="H209" s="240" t="s">
        <v>14482</v>
      </c>
      <c r="I209" s="240" t="s">
        <v>14538</v>
      </c>
      <c r="J209" s="234" t="s">
        <v>15282</v>
      </c>
      <c r="K209" s="241" t="s">
        <v>14593</v>
      </c>
      <c r="L209" s="234" t="s">
        <v>13462</v>
      </c>
      <c r="M209" s="240" t="s">
        <v>14759</v>
      </c>
    </row>
    <row r="210" spans="1:13" ht="27.6">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7.6">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7.6">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7.6">
      <c r="A213" s="155" t="str">
        <f t="shared" si="15"/>
        <v>Smelter Look-upE4</v>
      </c>
      <c r="B213" s="155" t="s">
        <v>12423</v>
      </c>
      <c r="C213" s="155" t="s">
        <v>1282</v>
      </c>
      <c r="D213" s="155" t="s">
        <v>12419</v>
      </c>
      <c r="E213" s="214" t="s">
        <v>14153</v>
      </c>
      <c r="F213" s="263" t="s">
        <v>14356</v>
      </c>
      <c r="G213" s="240" t="s">
        <v>589</v>
      </c>
      <c r="H213" s="240" t="s">
        <v>14483</v>
      </c>
      <c r="I213" s="240" t="s">
        <v>14539</v>
      </c>
      <c r="J213" s="234" t="s">
        <v>15283</v>
      </c>
      <c r="K213" s="241" t="s">
        <v>14594</v>
      </c>
      <c r="L213" s="234" t="s">
        <v>13463</v>
      </c>
      <c r="M213" s="240" t="s">
        <v>14763</v>
      </c>
    </row>
    <row r="214" spans="1:13" ht="27.6">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3"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3"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1.4">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1.4">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5.2">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27.6">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1.4">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6">
      <c r="A235" s="155" t="str">
        <f t="shared" si="16"/>
        <v>Smelter ListB3</v>
      </c>
      <c r="B235" s="155" t="s">
        <v>1234</v>
      </c>
      <c r="C235" s="155" t="s">
        <v>945</v>
      </c>
      <c r="D235" s="252" t="s">
        <v>13280</v>
      </c>
      <c r="E235" s="155" t="s">
        <v>14156</v>
      </c>
      <c r="F235" s="263"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5.2">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7.6">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27.6">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7.6">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7.6">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7.6">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7.6">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1.4">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41.4">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27.6">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1.4">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1.4">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27.6">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1.4">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5.2">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5.2">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5.2">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5.2">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69">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69">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69">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69">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55.2">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55.2">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55.2">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55.2">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55.2">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55.2">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55.2">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55.2">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41.4">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5.2">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5.2">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5.2">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1.4">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1.4">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1.4">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1.4">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5.2">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55.2">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5.2">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82.8">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41.4">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41.4">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1.4">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41.4">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41.4">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41.4">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7.6">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2.8">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7.6">
      <c r="A321" s="155" t="s">
        <v>831</v>
      </c>
      <c r="D321" s="155" t="s">
        <v>305</v>
      </c>
      <c r="E321" s="213" t="s">
        <v>13424</v>
      </c>
      <c r="F321" s="155" t="s">
        <v>313</v>
      </c>
      <c r="G321" s="271" t="s">
        <v>310</v>
      </c>
      <c r="H321" s="155" t="s">
        <v>131</v>
      </c>
      <c r="I321" s="155" t="s">
        <v>262</v>
      </c>
      <c r="J321" s="155" t="s">
        <v>1352</v>
      </c>
      <c r="K321" s="155" t="s">
        <v>124</v>
      </c>
      <c r="L321" s="255" t="s">
        <v>308</v>
      </c>
      <c r="M321" s="155" t="s">
        <v>14835</v>
      </c>
    </row>
    <row r="322" spans="1:13" ht="27.6">
      <c r="A322" s="155" t="s">
        <v>831</v>
      </c>
      <c r="D322" s="155" t="s">
        <v>306</v>
      </c>
      <c r="E322" s="213" t="s">
        <v>13425</v>
      </c>
      <c r="F322" s="155" t="s">
        <v>314</v>
      </c>
      <c r="G322" s="271" t="s">
        <v>15248</v>
      </c>
      <c r="H322" s="155" t="s">
        <v>132</v>
      </c>
      <c r="I322" s="155" t="s">
        <v>263</v>
      </c>
      <c r="J322" s="155" t="s">
        <v>1368</v>
      </c>
      <c r="K322" s="155" t="s">
        <v>125</v>
      </c>
      <c r="L322" s="255" t="s">
        <v>307</v>
      </c>
      <c r="M322" s="155" t="s">
        <v>14836</v>
      </c>
    </row>
    <row r="323" spans="1:13" ht="69">
      <c r="A323" s="155" t="s">
        <v>831</v>
      </c>
      <c r="D323" s="155" t="s">
        <v>302</v>
      </c>
      <c r="E323" s="213" t="s">
        <v>14190</v>
      </c>
      <c r="F323" s="155" t="s">
        <v>14382</v>
      </c>
      <c r="G323" s="271" t="s">
        <v>311</v>
      </c>
      <c r="H323" s="155" t="s">
        <v>133</v>
      </c>
      <c r="I323" s="155" t="s">
        <v>264</v>
      </c>
      <c r="J323" s="155" t="s">
        <v>303</v>
      </c>
      <c r="K323" s="155" t="s">
        <v>14599</v>
      </c>
      <c r="L323" s="255" t="s">
        <v>304</v>
      </c>
      <c r="M323" s="155" t="s">
        <v>14837</v>
      </c>
    </row>
    <row r="324" spans="1:13" ht="27.6">
      <c r="A324" s="155" t="s">
        <v>831</v>
      </c>
      <c r="D324" s="155" t="s">
        <v>296</v>
      </c>
      <c r="E324" s="213" t="s">
        <v>13426</v>
      </c>
      <c r="F324" s="155" t="s">
        <v>315</v>
      </c>
      <c r="G324" s="271" t="s">
        <v>297</v>
      </c>
      <c r="H324" s="155" t="s">
        <v>134</v>
      </c>
      <c r="I324" s="155" t="s">
        <v>265</v>
      </c>
      <c r="J324" s="155" t="s">
        <v>1353</v>
      </c>
      <c r="K324" s="155" t="s">
        <v>128</v>
      </c>
      <c r="L324" s="255" t="s">
        <v>309</v>
      </c>
      <c r="M324" s="155" t="s">
        <v>14838</v>
      </c>
    </row>
    <row r="325" spans="1:13" ht="27.6">
      <c r="A325" s="155" t="s">
        <v>831</v>
      </c>
      <c r="D325" s="155" t="s">
        <v>298</v>
      </c>
      <c r="E325" s="213" t="s">
        <v>13427</v>
      </c>
      <c r="F325" s="155" t="s">
        <v>316</v>
      </c>
      <c r="G325" s="271" t="s">
        <v>299</v>
      </c>
      <c r="H325" s="155" t="s">
        <v>135</v>
      </c>
      <c r="I325" s="155" t="s">
        <v>266</v>
      </c>
      <c r="J325" s="155" t="s">
        <v>1354</v>
      </c>
      <c r="K325" s="155" t="s">
        <v>126</v>
      </c>
      <c r="L325" s="255" t="s">
        <v>300</v>
      </c>
      <c r="M325" s="155" t="s">
        <v>14839</v>
      </c>
    </row>
    <row r="326" spans="1:13" ht="69">
      <c r="A326" s="155" t="s">
        <v>831</v>
      </c>
      <c r="D326" s="155" t="s">
        <v>301</v>
      </c>
      <c r="E326" s="213" t="s">
        <v>13428</v>
      </c>
      <c r="F326" s="155" t="s">
        <v>15011</v>
      </c>
      <c r="G326" s="271"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a54701f6-876b-4337-a24e-543e1bd311e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e8a5f3d-031c-4996-804e-0e28298fe1e2"/>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Kawecka Anna</cp:lastModifiedBy>
  <cp:lastPrinted>2015-04-21T20:47:43Z</cp:lastPrinted>
  <dcterms:created xsi:type="dcterms:W3CDTF">2010-06-21T21:00:23Z</dcterms:created>
  <dcterms:modified xsi:type="dcterms:W3CDTF">2024-01-31T14:03:03Z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